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0"/>
  <workbookPr filterPrivacy="1" defaultThemeVersion="124226"/>
  <xr:revisionPtr revIDLastSave="0" documentId="13_ncr:1_{B0D2F2DC-41AB-4797-8AE0-F8D2D763BC93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Verifikacija E.coli" sheetId="1" r:id="rId1"/>
    <sheet name="Ponovljivost" sheetId="2" r:id="rId2"/>
    <sheet name="Nesigurnost brojenja_brojanje" sheetId="15" r:id="rId3"/>
    <sheet name="Nesigurnost brojenja_MPN_metoda" sheetId="16" r:id="rId4"/>
  </sheets>
  <calcPr calcId="191029"/>
</workbook>
</file>

<file path=xl/calcChain.xml><?xml version="1.0" encoding="utf-8"?>
<calcChain xmlns="http://schemas.openxmlformats.org/spreadsheetml/2006/main">
  <c r="E51" i="16" l="1"/>
  <c r="E50" i="16"/>
  <c r="E49" i="16"/>
  <c r="E48" i="16"/>
  <c r="E47" i="16"/>
  <c r="E46" i="16"/>
  <c r="E45" i="16"/>
  <c r="E44" i="16"/>
  <c r="E43" i="16"/>
  <c r="E42" i="16"/>
  <c r="E41" i="16"/>
  <c r="E40" i="16"/>
  <c r="E39" i="16"/>
  <c r="E38" i="16"/>
  <c r="E37" i="16"/>
  <c r="E36" i="16"/>
  <c r="E35" i="16"/>
  <c r="E34" i="16"/>
  <c r="E33" i="16"/>
  <c r="E32" i="16"/>
  <c r="E23" i="16"/>
  <c r="E22" i="16"/>
  <c r="E21" i="16"/>
  <c r="E20" i="16"/>
  <c r="E19" i="16"/>
  <c r="E18" i="16"/>
  <c r="E17" i="16"/>
  <c r="E16" i="16"/>
  <c r="E15" i="16"/>
  <c r="E14" i="16"/>
  <c r="E24" i="16" l="1"/>
  <c r="E26" i="16" s="1"/>
  <c r="E52" i="16"/>
  <c r="E54" i="16" s="1"/>
  <c r="D79" i="15"/>
  <c r="C79" i="15"/>
  <c r="F78" i="15"/>
  <c r="E78" i="15"/>
  <c r="F77" i="15"/>
  <c r="E77" i="15"/>
  <c r="F76" i="15"/>
  <c r="E76" i="15"/>
  <c r="F75" i="15"/>
  <c r="E75" i="15"/>
  <c r="F74" i="15"/>
  <c r="E74" i="15"/>
  <c r="G74" i="15" s="1"/>
  <c r="F73" i="15"/>
  <c r="E73" i="15"/>
  <c r="F72" i="15"/>
  <c r="E72" i="15"/>
  <c r="F71" i="15"/>
  <c r="E71" i="15"/>
  <c r="F70" i="15"/>
  <c r="E70" i="15"/>
  <c r="G70" i="15" s="1"/>
  <c r="F69" i="15"/>
  <c r="E69" i="15"/>
  <c r="G77" i="15" l="1"/>
  <c r="G73" i="15"/>
  <c r="G78" i="15"/>
  <c r="G69" i="15"/>
  <c r="G76" i="15"/>
  <c r="G72" i="15"/>
  <c r="G71" i="15"/>
  <c r="G75" i="15"/>
  <c r="G102" i="15"/>
  <c r="G101" i="15"/>
  <c r="G100" i="15"/>
  <c r="G99" i="15"/>
  <c r="G98" i="15"/>
  <c r="G97" i="15"/>
  <c r="F102" i="15"/>
  <c r="F101" i="15"/>
  <c r="F100" i="15"/>
  <c r="F99" i="15"/>
  <c r="F98" i="15"/>
  <c r="E103" i="15"/>
  <c r="D103" i="15"/>
  <c r="C103" i="15"/>
  <c r="D43" i="15"/>
  <c r="C43" i="15"/>
  <c r="D25" i="15"/>
  <c r="C25" i="15"/>
  <c r="F18" i="15"/>
  <c r="E18" i="15"/>
  <c r="F19" i="15"/>
  <c r="E19" i="15"/>
  <c r="F15" i="15"/>
  <c r="E15" i="15"/>
  <c r="F24" i="15"/>
  <c r="F23" i="15"/>
  <c r="F22" i="15"/>
  <c r="F21" i="15"/>
  <c r="F20" i="15"/>
  <c r="F17" i="15"/>
  <c r="F16" i="15"/>
  <c r="E24" i="15"/>
  <c r="E23" i="15"/>
  <c r="E22" i="15"/>
  <c r="E21" i="15"/>
  <c r="E20" i="15"/>
  <c r="E17" i="15"/>
  <c r="E16" i="15"/>
  <c r="G91" i="15"/>
  <c r="F91" i="15"/>
  <c r="G88" i="15"/>
  <c r="F88" i="15"/>
  <c r="G92" i="15"/>
  <c r="F92" i="15"/>
  <c r="G90" i="15"/>
  <c r="F90" i="15"/>
  <c r="G95" i="15"/>
  <c r="F95" i="15"/>
  <c r="G96" i="15"/>
  <c r="G94" i="15"/>
  <c r="G93" i="15"/>
  <c r="G89" i="15"/>
  <c r="F97" i="15"/>
  <c r="F96" i="15"/>
  <c r="F94" i="15"/>
  <c r="F93" i="15"/>
  <c r="F89" i="15"/>
  <c r="E42" i="15"/>
  <c r="E41" i="15"/>
  <c r="E40" i="15"/>
  <c r="E39" i="15"/>
  <c r="E38" i="15"/>
  <c r="E37" i="15"/>
  <c r="E36" i="15"/>
  <c r="E35" i="15"/>
  <c r="E34" i="15"/>
  <c r="E33" i="15"/>
  <c r="F42" i="15"/>
  <c r="F41" i="15"/>
  <c r="F40" i="15"/>
  <c r="F39" i="15"/>
  <c r="F38" i="15"/>
  <c r="F37" i="15"/>
  <c r="F36" i="15"/>
  <c r="F35" i="15"/>
  <c r="F34" i="15"/>
  <c r="F33" i="15"/>
  <c r="C55" i="2"/>
  <c r="C54" i="2"/>
  <c r="C53" i="2"/>
  <c r="E56" i="2"/>
  <c r="E55" i="2"/>
  <c r="D55" i="2"/>
  <c r="E54" i="2"/>
  <c r="E53" i="2"/>
  <c r="D54" i="2"/>
  <c r="D53" i="2"/>
  <c r="E34" i="2"/>
  <c r="E35" i="2" s="1"/>
  <c r="D34" i="2"/>
  <c r="C34" i="2"/>
  <c r="E33" i="2"/>
  <c r="D33" i="2"/>
  <c r="C33" i="2"/>
  <c r="E32" i="2"/>
  <c r="D32" i="2"/>
  <c r="C32" i="2"/>
  <c r="D35" i="2" l="1"/>
  <c r="D56" i="2"/>
  <c r="C56" i="2"/>
  <c r="C35" i="2"/>
  <c r="F56" i="2"/>
  <c r="C57" i="2" s="1"/>
  <c r="G42" i="15"/>
  <c r="G17" i="15"/>
  <c r="H95" i="15"/>
  <c r="I95" i="15" s="1"/>
  <c r="H91" i="15"/>
  <c r="I91" i="15" s="1"/>
  <c r="H102" i="15"/>
  <c r="I102" i="15" s="1"/>
  <c r="G15" i="15"/>
  <c r="H100" i="15"/>
  <c r="I100" i="15" s="1"/>
  <c r="G79" i="15"/>
  <c r="G80" i="15" s="1"/>
  <c r="G81" i="15" s="1"/>
  <c r="G20" i="15"/>
  <c r="H92" i="15"/>
  <c r="I92" i="15" s="1"/>
  <c r="G21" i="15"/>
  <c r="H101" i="15"/>
  <c r="I101" i="15" s="1"/>
  <c r="H98" i="15"/>
  <c r="I98" i="15" s="1"/>
  <c r="H99" i="15"/>
  <c r="I99" i="15" s="1"/>
  <c r="G38" i="15"/>
  <c r="H96" i="15"/>
  <c r="I96" i="15" s="1"/>
  <c r="G41" i="15"/>
  <c r="H89" i="15"/>
  <c r="I89" i="15" s="1"/>
  <c r="G19" i="15"/>
  <c r="H97" i="15"/>
  <c r="I97" i="15" s="1"/>
  <c r="G22" i="15"/>
  <c r="H88" i="15"/>
  <c r="I88" i="15" s="1"/>
  <c r="G23" i="15"/>
  <c r="G40" i="15"/>
  <c r="G24" i="15"/>
  <c r="G18" i="15"/>
  <c r="G33" i="15"/>
  <c r="H90" i="15"/>
  <c r="I90" i="15" s="1"/>
  <c r="G34" i="15"/>
  <c r="H93" i="15"/>
  <c r="I93" i="15" s="1"/>
  <c r="G16" i="15"/>
  <c r="G35" i="15"/>
  <c r="H94" i="15"/>
  <c r="I94" i="15" s="1"/>
  <c r="G36" i="15"/>
  <c r="F35" i="2"/>
  <c r="C36" i="2" s="1"/>
  <c r="I103" i="15" l="1"/>
  <c r="G25" i="15"/>
  <c r="G26" i="15" s="1"/>
  <c r="G27" i="15" s="1"/>
  <c r="I104" i="15"/>
  <c r="I105" i="15" s="1"/>
  <c r="D61" i="15"/>
  <c r="C61" i="15"/>
  <c r="F60" i="15"/>
  <c r="E60" i="15"/>
  <c r="F59" i="15"/>
  <c r="E59" i="15"/>
  <c r="F58" i="15"/>
  <c r="E58" i="15"/>
  <c r="F57" i="15"/>
  <c r="E57" i="15"/>
  <c r="F56" i="15"/>
  <c r="E56" i="15"/>
  <c r="F55" i="15"/>
  <c r="E55" i="15"/>
  <c r="F54" i="15"/>
  <c r="E54" i="15"/>
  <c r="F53" i="15"/>
  <c r="E53" i="15"/>
  <c r="F52" i="15"/>
  <c r="E52" i="15"/>
  <c r="F51" i="15"/>
  <c r="E51" i="15"/>
  <c r="G37" i="15"/>
  <c r="G52" i="15" l="1"/>
  <c r="G54" i="15"/>
  <c r="G56" i="15"/>
  <c r="G58" i="15"/>
  <c r="G60" i="15"/>
  <c r="G51" i="15"/>
  <c r="G59" i="15"/>
  <c r="G57" i="15"/>
  <c r="G53" i="15"/>
  <c r="G55" i="15"/>
  <c r="G39" i="15"/>
  <c r="G43" i="15" s="1"/>
  <c r="G44" i="15" s="1"/>
  <c r="G45" i="15" s="1"/>
  <c r="G61" i="15" l="1"/>
  <c r="G62" i="15" s="1"/>
  <c r="G63" i="15" s="1"/>
</calcChain>
</file>

<file path=xl/sharedStrings.xml><?xml version="1.0" encoding="utf-8"?>
<sst xmlns="http://schemas.openxmlformats.org/spreadsheetml/2006/main" count="186" uniqueCount="99">
  <si>
    <t>1.</t>
  </si>
  <si>
    <t>OPĆENITO</t>
  </si>
  <si>
    <t>Mjerni postupak</t>
  </si>
  <si>
    <t>Mjerna veličina</t>
  </si>
  <si>
    <t>Svrha</t>
  </si>
  <si>
    <t>Matrica</t>
  </si>
  <si>
    <t>Izvedbeni kriteriji analitičke metode</t>
  </si>
  <si>
    <t>Zahtijevana vrijednost</t>
  </si>
  <si>
    <t>x</t>
  </si>
  <si>
    <t>Ponovljivost</t>
  </si>
  <si>
    <t>Metoda</t>
  </si>
  <si>
    <t>Analitičar 1</t>
  </si>
  <si>
    <t>Sr.vrijednost</t>
  </si>
  <si>
    <t>Uzorak</t>
  </si>
  <si>
    <t xml:space="preserve">PRILOG 1. </t>
  </si>
  <si>
    <t>MATRIKS:</t>
  </si>
  <si>
    <t>Prilozi:</t>
  </si>
  <si>
    <t>Prilog 1.</t>
  </si>
  <si>
    <t>Prilog 2.</t>
  </si>
  <si>
    <t>Izjava:</t>
  </si>
  <si>
    <t xml:space="preserve">PRILOG 2. </t>
  </si>
  <si>
    <t>PONOVLJIVOST</t>
  </si>
  <si>
    <t>2.</t>
  </si>
  <si>
    <t>3.</t>
  </si>
  <si>
    <t>Svrha uporabe rezultata</t>
  </si>
  <si>
    <t xml:space="preserve">Mjerni postupak, mjerna veličina i mjerna jedinica </t>
  </si>
  <si>
    <t>Zadovoljava/                  Ne zadovoljava</t>
  </si>
  <si>
    <t xml:space="preserve">Zadovoljava </t>
  </si>
  <si>
    <t>Datum</t>
  </si>
  <si>
    <t>Izradio</t>
  </si>
  <si>
    <t>Pregledao</t>
  </si>
  <si>
    <t>Odobrio</t>
  </si>
  <si>
    <t>Suma</t>
  </si>
  <si>
    <t>Varianca</t>
  </si>
  <si>
    <t>Uzorak 1</t>
  </si>
  <si>
    <t>Uzorak 2</t>
  </si>
  <si>
    <t>Uzorak 3</t>
  </si>
  <si>
    <t xml:space="preserve">Laboratorijska </t>
  </si>
  <si>
    <t>1 očitanje</t>
  </si>
  <si>
    <t>2 očitanje</t>
  </si>
  <si>
    <t>%</t>
  </si>
  <si>
    <t>Stand.dev</t>
  </si>
  <si>
    <t xml:space="preserve"> -</t>
  </si>
  <si>
    <t>Nesigurnost brojenja</t>
  </si>
  <si>
    <t>1 očit-2 očit</t>
  </si>
  <si>
    <t>1očit+2 očit</t>
  </si>
  <si>
    <t>Određivanje ponovljivosti metode filtracije s ispiranjem se određuje tako da se radi 10 ponavljanja istog uzorka u istim uvijetima ( isti analitičar, isti dan, isto vrijeme i inkubacija u istom inkubatoru). Minimalno se radi 3 seta ponavljanja, koristeći različite izvore ciljanih mikroorganizama.</t>
  </si>
  <si>
    <t xml:space="preserve"> -relativna operacijska varijanca</t>
  </si>
  <si>
    <t xml:space="preserve"> -relativna standardna devijacija ponovljivosti (%)</t>
  </si>
  <si>
    <t xml:space="preserve"> -osobna relativna varijanca brojanja</t>
  </si>
  <si>
    <t xml:space="preserve">Nesigurnost brojenja  se određuje ponovljenim brojanjem kolonija istih ploča kroz kratko vrijeme (maksimalno 1 sat). </t>
  </si>
  <si>
    <t xml:space="preserve"> -kolektivna relativna varijanca brojanja</t>
  </si>
  <si>
    <t>Membranska filtracija na ploči</t>
  </si>
  <si>
    <r>
      <t xml:space="preserve"> -teoretski limit s 0,05 vjerojatnošću za 9 stupnjeva slobode = </t>
    </r>
    <r>
      <rPr>
        <b/>
        <sz val="11"/>
        <color theme="1"/>
        <rFont val="Arial"/>
        <family val="2"/>
        <charset val="238"/>
      </rPr>
      <t>16,92</t>
    </r>
  </si>
  <si>
    <r>
      <t>u</t>
    </r>
    <r>
      <rPr>
        <b/>
        <vertAlign val="subscript"/>
        <sz val="11"/>
        <color theme="1"/>
        <rFont val="Arial"/>
        <family val="2"/>
        <charset val="238"/>
      </rPr>
      <t>0</t>
    </r>
    <r>
      <rPr>
        <b/>
        <vertAlign val="superscript"/>
        <sz val="11"/>
        <color theme="1"/>
        <rFont val="Arial"/>
        <family val="2"/>
        <charset val="238"/>
      </rPr>
      <t>2</t>
    </r>
  </si>
  <si>
    <r>
      <t>u</t>
    </r>
    <r>
      <rPr>
        <b/>
        <vertAlign val="subscript"/>
        <sz val="11"/>
        <color theme="1"/>
        <rFont val="Arial"/>
        <family val="2"/>
        <charset val="238"/>
      </rPr>
      <t xml:space="preserve">rel </t>
    </r>
  </si>
  <si>
    <r>
      <t>u</t>
    </r>
    <r>
      <rPr>
        <b/>
        <vertAlign val="subscript"/>
        <sz val="11"/>
        <rFont val="Arial"/>
        <family val="2"/>
        <charset val="238"/>
      </rPr>
      <t>rel,L</t>
    </r>
  </si>
  <si>
    <r>
      <t>u</t>
    </r>
    <r>
      <rPr>
        <b/>
        <vertAlign val="subscript"/>
        <sz val="11"/>
        <rFont val="Arial"/>
        <family val="2"/>
        <charset val="238"/>
      </rPr>
      <t>rel,L</t>
    </r>
    <r>
      <rPr>
        <b/>
        <vertAlign val="superscript"/>
        <sz val="11"/>
        <rFont val="Arial"/>
        <family val="2"/>
        <charset val="238"/>
      </rPr>
      <t>2</t>
    </r>
  </si>
  <si>
    <t>Individualna relativna standardna nesigurnost ponovljivosti brojanja =</t>
  </si>
  <si>
    <t>Prosječna relativna laboratorijska nesigurnost brojanja kolektiva=</t>
  </si>
  <si>
    <r>
      <t>u</t>
    </r>
    <r>
      <rPr>
        <b/>
        <vertAlign val="subscript"/>
        <sz val="11"/>
        <color theme="1"/>
        <rFont val="Arial"/>
        <family val="2"/>
        <charset val="238"/>
      </rPr>
      <t xml:space="preserve">rel </t>
    </r>
    <r>
      <rPr>
        <b/>
        <sz val="11"/>
        <color theme="1"/>
        <rFont val="Arial"/>
        <family val="2"/>
        <charset val="238"/>
      </rPr>
      <t>=</t>
    </r>
  </si>
  <si>
    <t xml:space="preserve"> -prekomjerna disperzija koristeći indeks disperzije po Poissonu</t>
  </si>
  <si>
    <r>
      <t>u</t>
    </r>
    <r>
      <rPr>
        <b/>
        <vertAlign val="superscript"/>
        <sz val="11"/>
        <color theme="1"/>
        <rFont val="Arial"/>
        <family val="2"/>
        <charset val="238"/>
      </rPr>
      <t>2</t>
    </r>
    <r>
      <rPr>
        <b/>
        <vertAlign val="subscript"/>
        <sz val="11"/>
        <color theme="1"/>
        <rFont val="Arial"/>
        <family val="2"/>
        <charset val="238"/>
      </rPr>
      <t>rel,L</t>
    </r>
  </si>
  <si>
    <r>
      <t>Prosjek u</t>
    </r>
    <r>
      <rPr>
        <vertAlign val="superscript"/>
        <sz val="11"/>
        <color theme="1"/>
        <rFont val="Arial"/>
        <family val="2"/>
        <charset val="238"/>
      </rPr>
      <t>2</t>
    </r>
    <r>
      <rPr>
        <vertAlign val="subscript"/>
        <sz val="11"/>
        <color theme="1"/>
        <rFont val="Arial"/>
        <family val="2"/>
        <charset val="238"/>
      </rPr>
      <t>rel,L</t>
    </r>
    <r>
      <rPr>
        <vertAlign val="superscript"/>
        <sz val="11"/>
        <color theme="1"/>
        <rFont val="Arial"/>
        <family val="2"/>
        <charset val="238"/>
      </rPr>
      <t xml:space="preserve"> </t>
    </r>
    <r>
      <rPr>
        <sz val="11"/>
        <color theme="1"/>
        <rFont val="Arial"/>
        <family val="2"/>
        <charset val="238"/>
      </rPr>
      <t>=</t>
    </r>
  </si>
  <si>
    <r>
      <t>u</t>
    </r>
    <r>
      <rPr>
        <b/>
        <vertAlign val="superscript"/>
        <sz val="11"/>
        <color theme="1"/>
        <rFont val="Arial"/>
        <family val="2"/>
        <charset val="238"/>
      </rPr>
      <t>2</t>
    </r>
    <r>
      <rPr>
        <b/>
        <vertAlign val="subscript"/>
        <sz val="11"/>
        <color theme="1"/>
        <rFont val="Arial"/>
        <family val="2"/>
        <charset val="238"/>
      </rPr>
      <t>rel,L</t>
    </r>
    <r>
      <rPr>
        <b/>
        <vertAlign val="superscript"/>
        <sz val="11"/>
        <color theme="1"/>
        <rFont val="Arial"/>
        <family val="2"/>
        <charset val="238"/>
      </rPr>
      <t xml:space="preserve"> </t>
    </r>
  </si>
  <si>
    <t>Individualna- Jurica</t>
  </si>
  <si>
    <t>Varijanca</t>
  </si>
  <si>
    <t>cfu / 100 mL</t>
  </si>
  <si>
    <t xml:space="preserve">Analiza vode sukladno Pravilniku o parametrima sukladnosti, metodama analiza i monitorinzima vode namjenjene za ljudsku potrošnju (NN br.64/23).
</t>
  </si>
  <si>
    <t xml:space="preserve">Analitičar 2 </t>
  </si>
  <si>
    <t>voda za ljudsku potrošnju (sirova i obrađena)</t>
  </si>
  <si>
    <t>S.V.- sirova voda, V.V.- vovodovna voda (obrađena)</t>
  </si>
  <si>
    <r>
      <t>S.V.-</t>
    </r>
    <r>
      <rPr>
        <b/>
        <sz val="8"/>
        <color theme="1"/>
        <rFont val="Arial"/>
        <family val="2"/>
      </rPr>
      <t>cfu/100 mL</t>
    </r>
  </si>
  <si>
    <r>
      <t>V.V.-</t>
    </r>
    <r>
      <rPr>
        <b/>
        <sz val="8"/>
        <color theme="1"/>
        <rFont val="Arial"/>
        <family val="2"/>
      </rPr>
      <t>cfu/100 mL</t>
    </r>
  </si>
  <si>
    <t>Osobna-manja od 3%, Laboratorijska-manja od 5%</t>
  </si>
  <si>
    <t>Individualna- Analitičar 1</t>
  </si>
  <si>
    <t>Individualna- Analitičar 2</t>
  </si>
  <si>
    <t>Individualna- Analitičar 3</t>
  </si>
  <si>
    <t>Analitičar 2</t>
  </si>
  <si>
    <t>Analitičar 3</t>
  </si>
  <si>
    <t>Prosječna vrijednost relativne nesigurnosti brojenja MPN više analitičara-</t>
  </si>
  <si>
    <t>Prosjek relativne varijance =</t>
  </si>
  <si>
    <t>Relativna varijanca</t>
  </si>
  <si>
    <t>Prosječna vrijednost relativne nesigurnosti brojenja MPN jednog analitičara-</t>
  </si>
  <si>
    <t>Individualna</t>
  </si>
  <si>
    <t xml:space="preserve">Nesigurnost brojenja  se određuje ponovljenim brojanjem jažica kroz kratko vrijeme (maksimalno 1 sat). </t>
  </si>
  <si>
    <t>Metoda najvjerojatnijeg broja</t>
  </si>
  <si>
    <t>NESIGURNOST BROJENJA MPN METODA</t>
  </si>
  <si>
    <t>MPN / 100 mL</t>
  </si>
  <si>
    <r>
      <t>Rezultati verifikacije pokazuju da postupak odredivanja  E.Coli  metodom membranske filtracije na ploči u laboratoriju za mikrobiologiju vode</t>
    </r>
    <r>
      <rPr>
        <sz val="11"/>
        <color rgb="FFFF0000"/>
        <rFont val="Arial"/>
        <family val="2"/>
        <charset val="238"/>
      </rPr>
      <t xml:space="preserve"> institucije (JIVU-a)</t>
    </r>
    <r>
      <rPr>
        <sz val="11"/>
        <color theme="1"/>
        <rFont val="Arial"/>
        <family val="2"/>
        <charset val="238"/>
      </rPr>
      <t xml:space="preserve"> odgovara namjeni.</t>
    </r>
  </si>
  <si>
    <t>Parametri verifikacije</t>
  </si>
  <si>
    <t>NESIGURNOST BROJENJA METODA BROJANJA KOLONIJA</t>
  </si>
  <si>
    <t>Nesigurnost brojenja metoda brojanja kolonija</t>
  </si>
  <si>
    <t>Nesigurnost brojenja MPN metoda</t>
  </si>
  <si>
    <r>
      <t>x</t>
    </r>
    <r>
      <rPr>
        <b/>
        <vertAlign val="superscript"/>
        <sz val="11"/>
        <color theme="1"/>
        <rFont val="Arial"/>
        <family val="2"/>
        <charset val="238"/>
      </rPr>
      <t>2</t>
    </r>
    <r>
      <rPr>
        <b/>
        <vertAlign val="subscript"/>
        <sz val="11"/>
        <color theme="1"/>
        <rFont val="Arial"/>
        <family val="2"/>
        <charset val="238"/>
      </rPr>
      <t>n-1</t>
    </r>
  </si>
  <si>
    <r>
      <t>x</t>
    </r>
    <r>
      <rPr>
        <b/>
        <vertAlign val="superscript"/>
        <sz val="11"/>
        <color theme="1"/>
        <rFont val="Arial"/>
        <family val="2"/>
        <charset val="238"/>
      </rPr>
      <t>2</t>
    </r>
    <r>
      <rPr>
        <b/>
        <vertAlign val="subscript"/>
        <sz val="11"/>
        <color theme="1"/>
        <rFont val="Arial"/>
        <family val="2"/>
        <charset val="238"/>
      </rPr>
      <t>n-1</t>
    </r>
    <r>
      <rPr>
        <b/>
        <sz val="11"/>
        <color theme="1"/>
        <rFont val="Arial"/>
        <family val="2"/>
        <charset val="238"/>
      </rPr>
      <t>=</t>
    </r>
  </si>
  <si>
    <r>
      <t xml:space="preserve">HRN EN ISO 9308-1:2014(ISO 9308-1:2014, EN ISO 9308-1:2014) HRN EN ISO 9308-1:2014/A1:2017 (ISO 9308-1:2014/Amd1:2016; EN ISO 9308-1:2014/A1:2017); Detekcija i brojenje ukupnih koliforma i </t>
    </r>
    <r>
      <rPr>
        <b/>
        <i/>
        <sz val="10"/>
        <rFont val="Arial"/>
        <family val="2"/>
      </rPr>
      <t>E.coli</t>
    </r>
    <r>
      <rPr>
        <b/>
        <sz val="10"/>
        <rFont val="Arial"/>
        <family val="2"/>
        <charset val="238"/>
      </rPr>
      <t>- metoda membranske filtracije</t>
    </r>
  </si>
  <si>
    <r>
      <t xml:space="preserve">HRN EN ISO 9308-1:2014(ISO 9308-1:2014, EN ISO 9308-1:2014) HRN EN ISO 9308-1:2014/A1:2017 (ISO 9308-1:2014/Amd1:2016; EN ISO 9308-1:2014/A1:2017); Detekcija i brojenje ukupnih koliforma i </t>
    </r>
    <r>
      <rPr>
        <b/>
        <i/>
        <sz val="11"/>
        <rFont val="Arial"/>
        <family val="2"/>
      </rPr>
      <t>E.coli</t>
    </r>
    <r>
      <rPr>
        <b/>
        <sz val="11"/>
        <rFont val="Arial"/>
        <family val="2"/>
        <charset val="238"/>
      </rPr>
      <t>- metoda membranske filtracije</t>
    </r>
  </si>
  <si>
    <r>
      <t>HRN EN ISO 9308-2; Brojenje</t>
    </r>
    <r>
      <rPr>
        <b/>
        <i/>
        <sz val="11"/>
        <rFont val="Arial"/>
        <family val="2"/>
      </rPr>
      <t xml:space="preserve"> Escherichia coli</t>
    </r>
    <r>
      <rPr>
        <b/>
        <sz val="11"/>
        <rFont val="Arial"/>
        <family val="2"/>
        <charset val="238"/>
      </rPr>
      <t xml:space="preserve"> i koliformnih bakterija- 2.dio: Metoda najvjerojatnijeg broja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</si>
</sst>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"/>
    <numFmt numFmtId="165" formatCode="0.000"/>
    <numFmt numFmtId="166" formatCode="0.0"/>
    <numFmt numFmtId="167" formatCode="0.0%"/>
    <numFmt numFmtId="168" formatCode="#,##0.000"/>
  </numFmts>
  <fonts count="22" x14ac:knownFonts="1">
    <font>
      <sz val="11"/>
      <color theme="1"/>
      <name val="Calibri"/>
      <family val="2"/>
      <scheme val="minor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vertAlign val="subscript"/>
      <sz val="11"/>
      <color theme="1"/>
      <name val="Arial"/>
      <family val="2"/>
      <charset val="238"/>
    </font>
    <font>
      <vertAlign val="superscript"/>
      <sz val="11"/>
      <color theme="1"/>
      <name val="Arial"/>
      <family val="2"/>
      <charset val="238"/>
    </font>
    <font>
      <b/>
      <vertAlign val="subscript"/>
      <sz val="11"/>
      <color theme="1"/>
      <name val="Arial"/>
      <family val="2"/>
      <charset val="238"/>
    </font>
    <font>
      <b/>
      <vertAlign val="superscript"/>
      <sz val="11"/>
      <color theme="1"/>
      <name val="Arial"/>
      <family val="2"/>
      <charset val="238"/>
    </font>
    <font>
      <b/>
      <vertAlign val="subscript"/>
      <sz val="11"/>
      <name val="Arial"/>
      <family val="2"/>
      <charset val="238"/>
    </font>
    <font>
      <b/>
      <vertAlign val="superscript"/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8"/>
      <color theme="1"/>
      <name val="Arial"/>
      <family val="2"/>
    </font>
    <font>
      <b/>
      <sz val="10"/>
      <name val="Arial"/>
      <family val="2"/>
      <charset val="238"/>
    </font>
    <font>
      <sz val="11"/>
      <color rgb="FF222222"/>
      <name val="Arial"/>
      <family val="2"/>
      <charset val="238"/>
    </font>
    <font>
      <b/>
      <i/>
      <sz val="10"/>
      <name val="Arial"/>
      <family val="2"/>
    </font>
    <font>
      <b/>
      <i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144">
    <xf numFmtId="0" fontId="0" fillId="0" borderId="0" xfId="0"/>
    <xf numFmtId="0" fontId="1" fillId="5" borderId="0" xfId="0" applyFont="1" applyFill="1" applyAlignment="1"/>
    <xf numFmtId="0" fontId="1" fillId="5" borderId="0" xfId="0" applyFont="1" applyFill="1"/>
    <xf numFmtId="0" fontId="5" fillId="5" borderId="0" xfId="0" applyFont="1" applyFill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/>
    <xf numFmtId="0" fontId="6" fillId="5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Font="1" applyBorder="1" applyAlignment="1">
      <alignment horizontal="center" vertical="center"/>
    </xf>
    <xf numFmtId="0" fontId="6" fillId="0" borderId="0" xfId="0" applyFont="1"/>
    <xf numFmtId="0" fontId="1" fillId="5" borderId="0" xfId="0" applyFont="1" applyFill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7" fillId="0" borderId="0" xfId="0" applyFont="1" applyAlignment="1">
      <alignment vertical="top" wrapText="1"/>
    </xf>
    <xf numFmtId="0" fontId="7" fillId="0" borderId="0" xfId="0" applyFont="1"/>
    <xf numFmtId="0" fontId="7" fillId="0" borderId="0" xfId="0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9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7" fillId="4" borderId="4" xfId="0" applyFont="1" applyFill="1" applyBorder="1" applyAlignment="1">
      <alignment vertical="center"/>
    </xf>
    <xf numFmtId="0" fontId="7" fillId="4" borderId="0" xfId="0" applyFont="1" applyFill="1" applyBorder="1"/>
    <xf numFmtId="0" fontId="7" fillId="4" borderId="0" xfId="0" applyFont="1" applyFill="1" applyBorder="1" applyAlignment="1">
      <alignment vertical="center" wrapText="1"/>
    </xf>
    <xf numFmtId="0" fontId="7" fillId="4" borderId="0" xfId="0" applyFont="1" applyFill="1" applyBorder="1" applyAlignment="1"/>
    <xf numFmtId="0" fontId="7" fillId="4" borderId="0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 wrapText="1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0" fontId="6" fillId="0" borderId="4" xfId="0" applyFont="1" applyBorder="1" applyAlignment="1">
      <alignment horizontal="center"/>
    </xf>
    <xf numFmtId="166" fontId="5" fillId="0" borderId="4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3" borderId="0" xfId="0" applyFont="1" applyFill="1"/>
    <xf numFmtId="0" fontId="6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/>
    </xf>
    <xf numFmtId="0" fontId="5" fillId="0" borderId="0" xfId="0" applyFont="1" applyBorder="1"/>
    <xf numFmtId="1" fontId="5" fillId="0" borderId="4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6" fontId="6" fillId="2" borderId="4" xfId="0" applyNumberFormat="1" applyFont="1" applyFill="1" applyBorder="1" applyAlignment="1">
      <alignment horizontal="center"/>
    </xf>
    <xf numFmtId="0" fontId="6" fillId="0" borderId="0" xfId="0" applyFont="1" applyBorder="1"/>
    <xf numFmtId="165" fontId="5" fillId="0" borderId="4" xfId="0" applyNumberFormat="1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/>
    </xf>
    <xf numFmtId="166" fontId="6" fillId="2" borderId="4" xfId="0" applyNumberFormat="1" applyFont="1" applyFill="1" applyBorder="1" applyAlignment="1">
      <alignment horizontal="center" vertical="center"/>
    </xf>
    <xf numFmtId="166" fontId="5" fillId="0" borderId="4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65" fontId="6" fillId="0" borderId="4" xfId="0" applyNumberFormat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/>
    </xf>
    <xf numFmtId="16" fontId="1" fillId="0" borderId="4" xfId="1" applyNumberFormat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166" fontId="7" fillId="0" borderId="1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166" fontId="7" fillId="0" borderId="4" xfId="1" applyNumberFormat="1" applyFont="1" applyBorder="1" applyAlignment="1">
      <alignment horizontal="center" vertical="center"/>
    </xf>
    <xf numFmtId="165" fontId="7" fillId="0" borderId="4" xfId="1" applyNumberFormat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8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5" fillId="4" borderId="4" xfId="0" applyFont="1" applyFill="1" applyBorder="1" applyAlignment="1">
      <alignment horizontal="center" vertical="center"/>
    </xf>
    <xf numFmtId="0" fontId="5" fillId="0" borderId="4" xfId="0" applyFont="1" applyBorder="1"/>
    <xf numFmtId="0" fontId="6" fillId="0" borderId="4" xfId="0" applyFont="1" applyBorder="1"/>
    <xf numFmtId="0" fontId="6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0" xfId="0" applyFont="1" applyBorder="1" applyAlignment="1">
      <alignment horizontal="left" vertical="center" wrapText="1"/>
    </xf>
    <xf numFmtId="168" fontId="5" fillId="0" borderId="4" xfId="0" applyNumberFormat="1" applyFont="1" applyBorder="1" applyAlignment="1">
      <alignment horizontal="center"/>
    </xf>
    <xf numFmtId="0" fontId="6" fillId="0" borderId="9" xfId="0" applyFont="1" applyBorder="1"/>
    <xf numFmtId="0" fontId="6" fillId="0" borderId="11" xfId="0" applyFont="1" applyBorder="1"/>
    <xf numFmtId="0" fontId="5" fillId="0" borderId="7" xfId="0" applyFont="1" applyBorder="1"/>
    <xf numFmtId="0" fontId="5" fillId="0" borderId="11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6" fillId="0" borderId="11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/>
    <xf numFmtId="0" fontId="0" fillId="0" borderId="0" xfId="0" applyBorder="1"/>
    <xf numFmtId="0" fontId="0" fillId="0" borderId="7" xfId="0" applyBorder="1"/>
    <xf numFmtId="168" fontId="5" fillId="0" borderId="0" xfId="0" applyNumberFormat="1" applyFont="1" applyBorder="1" applyAlignment="1">
      <alignment horizontal="center"/>
    </xf>
    <xf numFmtId="167" fontId="6" fillId="2" borderId="0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/>
    <xf numFmtId="0" fontId="0" fillId="0" borderId="13" xfId="0" applyBorder="1"/>
    <xf numFmtId="0" fontId="0" fillId="0" borderId="14" xfId="0" applyBorder="1"/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right" vertical="center"/>
    </xf>
    <xf numFmtId="0" fontId="6" fillId="0" borderId="7" xfId="0" applyFont="1" applyBorder="1"/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/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8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7" fillId="4" borderId="1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/>
    </xf>
    <xf numFmtId="0" fontId="7" fillId="4" borderId="4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right" wrapText="1"/>
    </xf>
  </cellXfs>
  <cellStyles count="3">
    <cellStyle name="Normal" xfId="0" builtinId="0"/>
    <cellStyle name="Normalno 2" xfId="2" xr:uid="{00000000-0005-0000-0000-000001000000}"/>
    <cellStyle name="Standard 2" xfId="1" xr:uid="{00000000-0005-0000-0000-000002000000}"/>
  </cellStyles>
  <dxfs count="5"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5"/>
  <sheetViews>
    <sheetView tabSelected="1" view="pageLayout" zoomScaleNormal="100" workbookViewId="0">
      <selection activeCell="J31" sqref="J31"/>
    </sheetView>
  </sheetViews>
  <sheetFormatPr defaultRowHeight="15" x14ac:dyDescent="0.25"/>
  <cols>
    <col min="1" max="1" width="5.42578125" customWidth="1"/>
    <col min="2" max="2" width="14.42578125" customWidth="1"/>
    <col min="3" max="3" width="24.28515625" customWidth="1"/>
    <col min="4" max="4" width="22.42578125" customWidth="1"/>
    <col min="5" max="5" width="9.42578125" customWidth="1"/>
    <col min="6" max="6" width="6.5703125" customWidth="1"/>
    <col min="7" max="7" width="4.7109375" customWidth="1"/>
  </cols>
  <sheetData>
    <row r="1" spans="1:7" x14ac:dyDescent="0.25">
      <c r="A1" s="12" t="s">
        <v>0</v>
      </c>
      <c r="B1" s="2" t="s">
        <v>1</v>
      </c>
      <c r="C1" s="3"/>
      <c r="D1" s="3"/>
      <c r="E1" s="3"/>
      <c r="F1" s="3"/>
      <c r="G1" s="3"/>
    </row>
    <row r="2" spans="1:7" x14ac:dyDescent="0.25">
      <c r="A2" s="3"/>
      <c r="B2" s="1" t="s">
        <v>25</v>
      </c>
      <c r="C2" s="2"/>
      <c r="D2" s="3"/>
      <c r="E2" s="3"/>
      <c r="F2" s="3"/>
      <c r="G2" s="3"/>
    </row>
    <row r="3" spans="1:7" ht="15" customHeight="1" x14ac:dyDescent="0.25">
      <c r="A3" s="4" t="s">
        <v>0</v>
      </c>
      <c r="B3" s="5" t="s">
        <v>2</v>
      </c>
      <c r="C3" s="116" t="s">
        <v>96</v>
      </c>
      <c r="D3" s="116"/>
      <c r="E3" s="116"/>
      <c r="F3" s="116"/>
      <c r="G3" s="116"/>
    </row>
    <row r="4" spans="1:7" ht="43.5" customHeight="1" x14ac:dyDescent="0.25">
      <c r="A4" s="4"/>
      <c r="B4" s="5"/>
      <c r="C4" s="116"/>
      <c r="D4" s="116"/>
      <c r="E4" s="116"/>
      <c r="F4" s="116"/>
      <c r="G4" s="116"/>
    </row>
    <row r="5" spans="1:7" ht="15" customHeight="1" x14ac:dyDescent="0.25">
      <c r="A5" s="4"/>
      <c r="B5" s="5"/>
      <c r="C5" s="76"/>
      <c r="D5" s="76"/>
      <c r="E5" s="76"/>
      <c r="F5" s="76"/>
      <c r="G5" s="76"/>
    </row>
    <row r="6" spans="1:7" x14ac:dyDescent="0.25">
      <c r="A6" s="4">
        <v>2</v>
      </c>
      <c r="B6" s="5" t="s">
        <v>10</v>
      </c>
      <c r="C6" s="31" t="s">
        <v>52</v>
      </c>
      <c r="D6" s="21"/>
      <c r="E6" s="6"/>
      <c r="F6" s="6"/>
      <c r="G6" s="6"/>
    </row>
    <row r="7" spans="1:7" x14ac:dyDescent="0.25">
      <c r="A7" s="4"/>
      <c r="B7" s="5"/>
      <c r="C7" s="31"/>
      <c r="D7" s="77"/>
      <c r="E7" s="6"/>
      <c r="F7" s="6"/>
      <c r="G7" s="6"/>
    </row>
    <row r="8" spans="1:7" ht="17.25" customHeight="1" x14ac:dyDescent="0.25">
      <c r="A8" s="4">
        <v>3</v>
      </c>
      <c r="B8" s="13" t="s">
        <v>3</v>
      </c>
      <c r="C8" s="6" t="s">
        <v>67</v>
      </c>
      <c r="D8" s="6"/>
      <c r="E8" s="6"/>
      <c r="F8" s="6"/>
      <c r="G8" s="6"/>
    </row>
    <row r="9" spans="1:7" x14ac:dyDescent="0.25">
      <c r="A9" s="4"/>
      <c r="B9" s="6"/>
      <c r="C9" s="6"/>
      <c r="D9" s="6"/>
      <c r="E9" s="6"/>
      <c r="F9" s="6"/>
      <c r="G9" s="6"/>
    </row>
    <row r="10" spans="1:7" x14ac:dyDescent="0.25">
      <c r="A10" s="7" t="s">
        <v>22</v>
      </c>
      <c r="B10" s="2" t="s">
        <v>4</v>
      </c>
      <c r="C10" s="2"/>
      <c r="D10" s="3"/>
      <c r="E10" s="3"/>
      <c r="F10" s="3"/>
      <c r="G10" s="3"/>
    </row>
    <row r="11" spans="1:7" ht="15" customHeight="1" x14ac:dyDescent="0.25">
      <c r="G11" s="16"/>
    </row>
    <row r="12" spans="1:7" ht="15" customHeight="1" x14ac:dyDescent="0.25">
      <c r="A12" s="8" t="s">
        <v>0</v>
      </c>
      <c r="B12" s="14" t="s">
        <v>5</v>
      </c>
      <c r="C12" s="120" t="s">
        <v>70</v>
      </c>
      <c r="D12" s="120"/>
      <c r="E12" s="120"/>
      <c r="F12" s="120"/>
      <c r="G12" s="16"/>
    </row>
    <row r="13" spans="1:7" x14ac:dyDescent="0.25">
      <c r="A13" s="6"/>
      <c r="B13" s="6"/>
      <c r="C13" s="16"/>
      <c r="D13" s="16"/>
      <c r="E13" s="16"/>
      <c r="F13" s="16"/>
      <c r="G13" s="16"/>
    </row>
    <row r="14" spans="1:7" x14ac:dyDescent="0.25">
      <c r="A14" s="7" t="s">
        <v>23</v>
      </c>
      <c r="B14" s="1" t="s">
        <v>6</v>
      </c>
      <c r="C14" s="2"/>
      <c r="D14" s="3"/>
      <c r="E14" s="3"/>
      <c r="F14" s="3"/>
      <c r="G14" s="3"/>
    </row>
    <row r="15" spans="1:7" x14ac:dyDescent="0.25">
      <c r="A15" s="6"/>
      <c r="C15" s="9"/>
      <c r="D15" s="9"/>
      <c r="E15" s="9"/>
      <c r="F15" s="9"/>
      <c r="G15" s="9"/>
    </row>
    <row r="16" spans="1:7" x14ac:dyDescent="0.25">
      <c r="A16" s="6"/>
      <c r="B16" s="15" t="s">
        <v>24</v>
      </c>
      <c r="C16" s="9"/>
      <c r="D16" s="9"/>
      <c r="E16" s="9"/>
      <c r="F16" s="9"/>
      <c r="G16" s="9"/>
    </row>
    <row r="17" spans="1:7" ht="15" customHeight="1" x14ac:dyDescent="0.25">
      <c r="A17" s="6"/>
      <c r="B17" s="120" t="s">
        <v>68</v>
      </c>
      <c r="C17" s="120"/>
      <c r="D17" s="120"/>
      <c r="E17" s="120"/>
      <c r="F17" s="120"/>
      <c r="G17" s="120"/>
    </row>
    <row r="18" spans="1:7" x14ac:dyDescent="0.25">
      <c r="A18" s="16"/>
      <c r="B18" s="120"/>
      <c r="C18" s="120"/>
      <c r="D18" s="120"/>
      <c r="E18" s="120"/>
      <c r="F18" s="120"/>
      <c r="G18" s="120"/>
    </row>
    <row r="19" spans="1:7" x14ac:dyDescent="0.25">
      <c r="A19" s="10"/>
      <c r="B19" s="17"/>
      <c r="C19" s="17"/>
      <c r="D19" s="17"/>
      <c r="E19" s="17"/>
      <c r="F19" s="18"/>
      <c r="G19" s="18"/>
    </row>
    <row r="20" spans="1:7" x14ac:dyDescent="0.25">
      <c r="A20" s="10"/>
      <c r="B20" s="17"/>
      <c r="C20" s="17"/>
      <c r="D20" s="17"/>
      <c r="E20" s="17"/>
      <c r="F20" s="18"/>
      <c r="G20" s="18"/>
    </row>
    <row r="21" spans="1:7" ht="30" customHeight="1" x14ac:dyDescent="0.25">
      <c r="A21" s="6"/>
      <c r="B21" s="117" t="s">
        <v>90</v>
      </c>
      <c r="C21" s="118"/>
      <c r="D21" s="19" t="s">
        <v>7</v>
      </c>
      <c r="E21" s="119" t="s">
        <v>26</v>
      </c>
      <c r="F21" s="119"/>
      <c r="G21" s="119"/>
    </row>
    <row r="22" spans="1:7" ht="18" customHeight="1" x14ac:dyDescent="0.25">
      <c r="A22" s="6"/>
      <c r="B22" s="20" t="s">
        <v>8</v>
      </c>
      <c r="C22" s="25" t="s">
        <v>9</v>
      </c>
      <c r="D22" s="78" t="s">
        <v>42</v>
      </c>
      <c r="E22" s="121" t="s">
        <v>42</v>
      </c>
      <c r="F22" s="122"/>
      <c r="G22" s="123"/>
    </row>
    <row r="23" spans="1:7" ht="42.75" customHeight="1" x14ac:dyDescent="0.25">
      <c r="A23" s="6"/>
      <c r="B23" s="20" t="s">
        <v>8</v>
      </c>
      <c r="C23" s="25" t="s">
        <v>43</v>
      </c>
      <c r="D23" s="30" t="s">
        <v>74</v>
      </c>
      <c r="E23" s="124" t="s">
        <v>27</v>
      </c>
      <c r="F23" s="124"/>
      <c r="G23" s="124"/>
    </row>
    <row r="24" spans="1:7" x14ac:dyDescent="0.25">
      <c r="A24" s="6"/>
      <c r="B24" s="26"/>
      <c r="C24" s="27"/>
      <c r="D24" s="28"/>
      <c r="E24" s="29"/>
      <c r="F24" s="29"/>
      <c r="G24" s="29"/>
    </row>
    <row r="25" spans="1:7" x14ac:dyDescent="0.25">
      <c r="A25" s="6"/>
      <c r="B25" s="26"/>
      <c r="C25" s="27"/>
      <c r="D25" s="28"/>
      <c r="E25" s="29"/>
      <c r="F25" s="29"/>
      <c r="G25" s="29"/>
    </row>
    <row r="26" spans="1:7" ht="15" customHeight="1" x14ac:dyDescent="0.25">
      <c r="A26" s="6"/>
      <c r="B26" s="81" t="s">
        <v>19</v>
      </c>
      <c r="C26" s="82"/>
      <c r="D26" s="82"/>
      <c r="E26" s="82"/>
      <c r="F26" s="82"/>
      <c r="G26" s="83"/>
    </row>
    <row r="27" spans="1:7" ht="15.75" customHeight="1" x14ac:dyDescent="0.25">
      <c r="A27" s="4"/>
      <c r="B27" s="125" t="s">
        <v>89</v>
      </c>
      <c r="C27" s="126"/>
      <c r="D27" s="126"/>
      <c r="E27" s="126"/>
      <c r="F27" s="126"/>
      <c r="G27" s="127"/>
    </row>
    <row r="28" spans="1:7" ht="14.25" customHeight="1" x14ac:dyDescent="0.25">
      <c r="A28" s="4"/>
      <c r="B28" s="125"/>
      <c r="C28" s="126"/>
      <c r="D28" s="126"/>
      <c r="E28" s="126"/>
      <c r="F28" s="126"/>
      <c r="G28" s="127"/>
    </row>
    <row r="29" spans="1:7" ht="15" customHeight="1" x14ac:dyDescent="0.25">
      <c r="B29" s="128"/>
      <c r="C29" s="129"/>
      <c r="D29" s="129"/>
      <c r="E29" s="129"/>
      <c r="F29" s="129"/>
      <c r="G29" s="130"/>
    </row>
    <row r="30" spans="1:7" ht="15" customHeight="1" x14ac:dyDescent="0.25">
      <c r="B30" s="84"/>
      <c r="C30" s="84"/>
      <c r="D30" s="84"/>
      <c r="E30" s="84"/>
      <c r="F30" s="84"/>
      <c r="G30" s="84"/>
    </row>
    <row r="31" spans="1:7" ht="15" customHeight="1" x14ac:dyDescent="0.25">
      <c r="B31" s="84"/>
      <c r="C31" s="84"/>
      <c r="D31" s="84"/>
      <c r="E31" s="84"/>
      <c r="F31" s="84"/>
      <c r="G31" s="84"/>
    </row>
    <row r="32" spans="1:7" x14ac:dyDescent="0.25">
      <c r="A32" s="6"/>
      <c r="B32" s="6"/>
      <c r="C32" s="6"/>
      <c r="D32" s="32"/>
      <c r="E32" s="32"/>
      <c r="F32" s="32"/>
      <c r="G32" s="32"/>
    </row>
    <row r="33" spans="1:11" ht="15" customHeight="1" x14ac:dyDescent="0.25">
      <c r="A33" s="6"/>
      <c r="B33" s="80" t="s">
        <v>16</v>
      </c>
      <c r="C33" s="6"/>
      <c r="D33" s="6"/>
      <c r="E33" s="6"/>
      <c r="F33" s="6"/>
      <c r="G33" s="6"/>
      <c r="H33" s="23"/>
      <c r="I33" s="23"/>
      <c r="J33" s="23"/>
      <c r="K33" s="23"/>
    </row>
    <row r="34" spans="1:11" x14ac:dyDescent="0.25">
      <c r="A34" s="6"/>
      <c r="B34" s="79" t="s">
        <v>17</v>
      </c>
      <c r="C34" s="132" t="s">
        <v>9</v>
      </c>
      <c r="D34" s="132"/>
      <c r="E34" s="132"/>
      <c r="F34" s="132"/>
      <c r="G34" s="132"/>
      <c r="H34" s="23"/>
      <c r="I34" s="23"/>
      <c r="J34" s="23"/>
      <c r="K34" s="23"/>
    </row>
    <row r="35" spans="1:11" x14ac:dyDescent="0.25">
      <c r="A35" s="6"/>
      <c r="B35" s="79" t="s">
        <v>18</v>
      </c>
      <c r="C35" s="131" t="s">
        <v>92</v>
      </c>
      <c r="D35" s="131"/>
      <c r="E35" s="131"/>
      <c r="F35" s="131"/>
      <c r="G35" s="131"/>
      <c r="H35" s="23"/>
      <c r="I35" s="23"/>
      <c r="J35" s="23"/>
      <c r="K35" s="23"/>
    </row>
    <row r="36" spans="1:11" x14ac:dyDescent="0.25">
      <c r="A36" s="6"/>
      <c r="B36" s="79" t="s">
        <v>18</v>
      </c>
      <c r="C36" s="131" t="s">
        <v>93</v>
      </c>
      <c r="D36" s="131"/>
      <c r="E36" s="131"/>
      <c r="F36" s="131"/>
      <c r="G36" s="131"/>
    </row>
    <row r="37" spans="1:11" x14ac:dyDescent="0.25">
      <c r="A37" s="6"/>
      <c r="B37" s="6"/>
      <c r="C37" s="6"/>
      <c r="D37" s="6"/>
      <c r="E37" s="6"/>
      <c r="F37" s="6"/>
      <c r="G37" s="6"/>
    </row>
    <row r="38" spans="1:11" x14ac:dyDescent="0.25">
      <c r="A38" s="6"/>
      <c r="B38" s="6"/>
      <c r="C38" s="6"/>
      <c r="D38" s="6"/>
      <c r="E38" s="6"/>
      <c r="F38" s="6"/>
      <c r="G38" s="6"/>
    </row>
    <row r="39" spans="1:11" x14ac:dyDescent="0.25">
      <c r="A39" s="6"/>
      <c r="C39" s="6"/>
      <c r="D39" s="6"/>
      <c r="E39" s="6"/>
      <c r="F39" s="6"/>
      <c r="G39" s="6"/>
    </row>
    <row r="40" spans="1:11" x14ac:dyDescent="0.25">
      <c r="A40" s="6"/>
      <c r="B40" s="6"/>
      <c r="C40" s="6"/>
      <c r="D40" s="6"/>
      <c r="E40" s="6"/>
      <c r="F40" s="6"/>
      <c r="G40" s="6"/>
    </row>
    <row r="41" spans="1:11" x14ac:dyDescent="0.25">
      <c r="A41" s="6"/>
      <c r="B41" s="75" t="s">
        <v>28</v>
      </c>
      <c r="C41" s="75" t="s">
        <v>29</v>
      </c>
      <c r="D41" s="75" t="s">
        <v>30</v>
      </c>
      <c r="E41" s="115" t="s">
        <v>31</v>
      </c>
      <c r="F41" s="115"/>
      <c r="G41" s="115"/>
    </row>
    <row r="42" spans="1:11" x14ac:dyDescent="0.25">
      <c r="A42" s="6"/>
      <c r="B42" s="75"/>
      <c r="C42" s="75"/>
      <c r="D42" s="75"/>
      <c r="E42" s="115"/>
      <c r="F42" s="115"/>
      <c r="G42" s="115"/>
    </row>
    <row r="43" spans="1:11" x14ac:dyDescent="0.25">
      <c r="A43" s="6"/>
      <c r="F43" s="6"/>
      <c r="G43" s="6"/>
    </row>
    <row r="44" spans="1:11" x14ac:dyDescent="0.25">
      <c r="A44" s="6"/>
    </row>
    <row r="45" spans="1:11" x14ac:dyDescent="0.25">
      <c r="A45" s="6"/>
    </row>
  </sheetData>
  <mergeCells count="13">
    <mergeCell ref="E42:G42"/>
    <mergeCell ref="C3:G4"/>
    <mergeCell ref="B21:C21"/>
    <mergeCell ref="E21:G21"/>
    <mergeCell ref="B17:G18"/>
    <mergeCell ref="E22:G22"/>
    <mergeCell ref="E23:G23"/>
    <mergeCell ref="B27:G29"/>
    <mergeCell ref="C35:G35"/>
    <mergeCell ref="C34:G34"/>
    <mergeCell ref="C12:F12"/>
    <mergeCell ref="E41:G41"/>
    <mergeCell ref="C36:G36"/>
  </mergeCells>
  <pageMargins left="0.70866141732283472" right="0.70866141732283472" top="1.4375" bottom="0.74803149606299213" header="0.31496062992125984" footer="0.31496062992125984"/>
  <pageSetup paperSize="9" orientation="portrait" r:id="rId1"/>
  <headerFooter>
    <oddHeader>&amp;C
VERIFIKACIJA MIKROBIOLOŠKIH METODA
Oznaka:  XXXX, Izdanje/preradba: 1/1 
&amp;R
Stranica: &amp;P/&amp;N
Zapis broj: X/2024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7"/>
  <sheetViews>
    <sheetView workbookViewId="0">
      <selection activeCell="B15" sqref="B15:G15"/>
    </sheetView>
  </sheetViews>
  <sheetFormatPr defaultRowHeight="15" x14ac:dyDescent="0.25"/>
  <cols>
    <col min="1" max="1" width="15.5703125" style="6" customWidth="1"/>
    <col min="2" max="2" width="14" style="6" customWidth="1"/>
    <col min="3" max="3" width="14.28515625" style="6" customWidth="1"/>
    <col min="4" max="4" width="14.7109375" style="6" customWidth="1"/>
    <col min="5" max="5" width="15" style="6" customWidth="1"/>
    <col min="6" max="6" width="11.42578125" style="6" customWidth="1"/>
    <col min="7" max="8" width="9.85546875" style="6" customWidth="1"/>
    <col min="9" max="9" width="11" style="6" customWidth="1"/>
    <col min="10" max="11" width="10.5703125" style="6" customWidth="1"/>
    <col min="12" max="12" width="10.85546875" style="6" customWidth="1"/>
    <col min="13" max="13" width="11.42578125" style="6" customWidth="1"/>
    <col min="14" max="14" width="9.140625" style="6"/>
  </cols>
  <sheetData>
    <row r="1" spans="1:8" x14ac:dyDescent="0.25">
      <c r="A1" s="11" t="s">
        <v>14</v>
      </c>
      <c r="B1" s="11" t="s">
        <v>21</v>
      </c>
    </row>
    <row r="2" spans="1:8" x14ac:dyDescent="0.25">
      <c r="A2" s="11"/>
      <c r="B2" s="11"/>
    </row>
    <row r="3" spans="1:8" ht="15" customHeight="1" x14ac:dyDescent="0.25">
      <c r="A3" s="5" t="s">
        <v>2</v>
      </c>
      <c r="B3" s="133" t="s">
        <v>97</v>
      </c>
      <c r="C3" s="133"/>
      <c r="D3" s="133"/>
      <c r="E3" s="133"/>
      <c r="F3" s="133"/>
      <c r="G3" s="133"/>
      <c r="H3" s="133"/>
    </row>
    <row r="4" spans="1:8" ht="30.75" customHeight="1" x14ac:dyDescent="0.25">
      <c r="A4" s="5"/>
      <c r="B4" s="133"/>
      <c r="C4" s="133"/>
      <c r="D4" s="133"/>
      <c r="E4" s="133"/>
      <c r="F4" s="133"/>
      <c r="G4" s="133"/>
      <c r="H4" s="133"/>
    </row>
    <row r="5" spans="1:8" x14ac:dyDescent="0.25">
      <c r="A5" s="5" t="s">
        <v>10</v>
      </c>
      <c r="B5" s="31" t="s">
        <v>52</v>
      </c>
    </row>
    <row r="6" spans="1:8" x14ac:dyDescent="0.25">
      <c r="A6" s="13" t="s">
        <v>3</v>
      </c>
      <c r="B6" s="6" t="s">
        <v>67</v>
      </c>
      <c r="E6" s="33"/>
      <c r="F6" s="33"/>
    </row>
    <row r="7" spans="1:8" x14ac:dyDescent="0.25">
      <c r="A7" s="13"/>
      <c r="E7" s="33"/>
      <c r="F7" s="33"/>
    </row>
    <row r="8" spans="1:8" x14ac:dyDescent="0.25">
      <c r="A8" s="11" t="s">
        <v>15</v>
      </c>
      <c r="B8" s="24" t="s">
        <v>71</v>
      </c>
      <c r="E8" s="33"/>
      <c r="F8" s="33"/>
    </row>
    <row r="9" spans="1:8" x14ac:dyDescent="0.25">
      <c r="A9" s="11"/>
      <c r="B9" s="24"/>
      <c r="E9" s="33"/>
      <c r="F9" s="33"/>
    </row>
    <row r="10" spans="1:8" ht="15" customHeight="1" x14ac:dyDescent="0.25">
      <c r="A10" s="134" t="s">
        <v>46</v>
      </c>
      <c r="B10" s="134"/>
      <c r="C10" s="134"/>
      <c r="D10" s="134"/>
      <c r="E10" s="134"/>
      <c r="F10" s="134"/>
      <c r="G10" s="134"/>
      <c r="H10" s="134"/>
    </row>
    <row r="11" spans="1:8" x14ac:dyDescent="0.25">
      <c r="A11" s="134"/>
      <c r="B11" s="134"/>
      <c r="C11" s="134"/>
      <c r="D11" s="134"/>
      <c r="E11" s="134"/>
      <c r="F11" s="134"/>
      <c r="G11" s="134"/>
      <c r="H11" s="134"/>
    </row>
    <row r="12" spans="1:8" ht="16.5" customHeight="1" x14ac:dyDescent="0.25">
      <c r="A12" s="134"/>
      <c r="B12" s="134"/>
      <c r="C12" s="134"/>
      <c r="D12" s="134"/>
      <c r="E12" s="134"/>
      <c r="F12" s="134"/>
      <c r="G12" s="134"/>
      <c r="H12" s="134"/>
    </row>
    <row r="14" spans="1:8" ht="16.5" customHeight="1" x14ac:dyDescent="0.3">
      <c r="A14" s="39" t="s">
        <v>94</v>
      </c>
      <c r="B14" s="134" t="s">
        <v>61</v>
      </c>
      <c r="C14" s="134"/>
      <c r="D14" s="134"/>
      <c r="E14" s="134"/>
      <c r="F14" s="134"/>
      <c r="G14" s="134"/>
      <c r="H14" s="134"/>
    </row>
    <row r="15" spans="1:8" ht="16.5" customHeight="1" x14ac:dyDescent="0.25">
      <c r="A15" s="39"/>
      <c r="B15" s="134" t="s">
        <v>53</v>
      </c>
      <c r="C15" s="134"/>
      <c r="D15" s="134"/>
      <c r="E15" s="134"/>
      <c r="F15" s="134"/>
      <c r="G15" s="134"/>
      <c r="H15" s="35"/>
    </row>
    <row r="16" spans="1:8" ht="16.5" customHeight="1" x14ac:dyDescent="0.3">
      <c r="A16" s="39" t="s">
        <v>54</v>
      </c>
      <c r="B16" s="134" t="s">
        <v>47</v>
      </c>
      <c r="C16" s="134"/>
      <c r="D16" s="134"/>
      <c r="E16" s="134"/>
      <c r="F16" s="134"/>
      <c r="G16" s="35"/>
      <c r="H16" s="35"/>
    </row>
    <row r="17" spans="1:14" ht="16.5" customHeight="1" x14ac:dyDescent="0.3">
      <c r="A17" s="39" t="s">
        <v>55</v>
      </c>
      <c r="B17" s="134" t="s">
        <v>48</v>
      </c>
      <c r="C17" s="134"/>
      <c r="D17" s="134"/>
      <c r="E17" s="134"/>
      <c r="F17" s="134"/>
      <c r="G17" s="35"/>
      <c r="H17" s="35"/>
    </row>
    <row r="18" spans="1:14" ht="16.5" customHeight="1" x14ac:dyDescent="0.25">
      <c r="A18" s="38"/>
      <c r="B18" s="35"/>
      <c r="C18" s="35"/>
      <c r="D18" s="35"/>
      <c r="E18" s="35"/>
      <c r="F18" s="35"/>
      <c r="G18" s="35"/>
      <c r="H18" s="35"/>
    </row>
    <row r="19" spans="1:14" ht="17.25" customHeight="1" x14ac:dyDescent="0.25">
      <c r="B19" s="40" t="s">
        <v>11</v>
      </c>
    </row>
    <row r="20" spans="1:14" ht="18" customHeight="1" x14ac:dyDescent="0.25">
      <c r="B20" s="10"/>
      <c r="C20" s="41" t="s">
        <v>34</v>
      </c>
      <c r="D20" s="41" t="s">
        <v>35</v>
      </c>
      <c r="E20" s="41" t="s">
        <v>36</v>
      </c>
    </row>
    <row r="21" spans="1:14" ht="18" customHeight="1" x14ac:dyDescent="0.25">
      <c r="B21" s="10"/>
      <c r="C21" s="41" t="s">
        <v>72</v>
      </c>
      <c r="D21" s="41" t="s">
        <v>72</v>
      </c>
      <c r="E21" s="41" t="s">
        <v>73</v>
      </c>
    </row>
    <row r="22" spans="1:14" x14ac:dyDescent="0.25">
      <c r="B22" s="34"/>
      <c r="C22" s="42">
        <v>12</v>
      </c>
      <c r="D22" s="42">
        <v>27</v>
      </c>
      <c r="E22" s="42">
        <v>70</v>
      </c>
    </row>
    <row r="23" spans="1:14" x14ac:dyDescent="0.25">
      <c r="B23" s="34"/>
      <c r="C23" s="42">
        <v>17</v>
      </c>
      <c r="D23" s="42">
        <v>30</v>
      </c>
      <c r="E23" s="42">
        <v>64</v>
      </c>
    </row>
    <row r="24" spans="1:14" x14ac:dyDescent="0.25">
      <c r="B24" s="34"/>
      <c r="C24" s="42">
        <v>9</v>
      </c>
      <c r="D24" s="42">
        <v>23</v>
      </c>
      <c r="E24" s="42">
        <v>67</v>
      </c>
    </row>
    <row r="25" spans="1:14" x14ac:dyDescent="0.25">
      <c r="B25" s="34"/>
      <c r="C25" s="42">
        <v>13</v>
      </c>
      <c r="D25" s="42">
        <v>23</v>
      </c>
      <c r="E25" s="42">
        <v>64</v>
      </c>
    </row>
    <row r="26" spans="1:14" x14ac:dyDescent="0.25">
      <c r="B26" s="34"/>
      <c r="C26" s="42">
        <v>17</v>
      </c>
      <c r="D26" s="42">
        <v>25</v>
      </c>
      <c r="E26" s="42">
        <v>66</v>
      </c>
    </row>
    <row r="27" spans="1:14" x14ac:dyDescent="0.25">
      <c r="B27" s="34"/>
      <c r="C27" s="42">
        <v>18</v>
      </c>
      <c r="D27" s="42">
        <v>32</v>
      </c>
      <c r="E27" s="42">
        <v>57</v>
      </c>
    </row>
    <row r="28" spans="1:14" x14ac:dyDescent="0.25">
      <c r="B28" s="34"/>
      <c r="C28" s="42">
        <v>15</v>
      </c>
      <c r="D28" s="42">
        <v>25</v>
      </c>
      <c r="E28" s="42">
        <v>57</v>
      </c>
    </row>
    <row r="29" spans="1:14" x14ac:dyDescent="0.25">
      <c r="B29" s="34"/>
      <c r="C29" s="42">
        <v>12</v>
      </c>
      <c r="D29" s="42">
        <v>27</v>
      </c>
      <c r="E29" s="42">
        <v>65</v>
      </c>
    </row>
    <row r="30" spans="1:14" x14ac:dyDescent="0.25">
      <c r="B30" s="34"/>
      <c r="C30" s="42">
        <v>12</v>
      </c>
      <c r="D30" s="42">
        <v>31</v>
      </c>
      <c r="E30" s="42">
        <v>61</v>
      </c>
      <c r="N30"/>
    </row>
    <row r="31" spans="1:14" x14ac:dyDescent="0.25">
      <c r="B31" s="34"/>
      <c r="C31" s="43">
        <v>25</v>
      </c>
      <c r="D31" s="43">
        <v>41</v>
      </c>
      <c r="E31" s="43">
        <v>46</v>
      </c>
      <c r="N31"/>
    </row>
    <row r="32" spans="1:14" ht="18" x14ac:dyDescent="0.3">
      <c r="B32" s="36" t="s">
        <v>95</v>
      </c>
      <c r="C32" s="44">
        <f>10*(C22*C22+C23*C23+C24*C24+C25*C25+C26*C26+C27*C27+C28*C28+C29*C29+C30*C30+C31*C31)/(SUM(C22:C31))-SUM(C22:C31)</f>
        <v>12.26666666666668</v>
      </c>
      <c r="D32" s="44">
        <f>10*(D22*D22+D23*D23+D24*D24+D25*D25+D26*D26+D27*D27+D28*D28+D29*D29+D30*D30+D31*D31)/(SUM(D22:D31))-SUM(D22:D31)</f>
        <v>9.3802816901408619</v>
      </c>
      <c r="E32" s="44">
        <f>10*(E22*E22+E23*E23+E24*E24+E25*E25+E26*E26+E27*E27+E28*E28+E29*E29+E30*E30+E31*E31)/(SUM(E22:E31))-SUM(E22:E31)</f>
        <v>6.9384116693679516</v>
      </c>
      <c r="N32"/>
    </row>
    <row r="33" spans="1:14" x14ac:dyDescent="0.25">
      <c r="A33" s="45"/>
      <c r="B33" s="36" t="s">
        <v>12</v>
      </c>
      <c r="C33" s="46">
        <f>AVERAGE(C22:C31)</f>
        <v>15</v>
      </c>
      <c r="D33" s="46">
        <f>AVERAGE(D22:D31)</f>
        <v>28.4</v>
      </c>
      <c r="E33" s="46">
        <f>AVERAGE(E22:E31)</f>
        <v>61.7</v>
      </c>
      <c r="N33"/>
    </row>
    <row r="34" spans="1:14" x14ac:dyDescent="0.25">
      <c r="B34" s="36" t="s">
        <v>66</v>
      </c>
      <c r="C34" s="37">
        <f>VAR(C22:C31)</f>
        <v>20.444444444444443</v>
      </c>
      <c r="D34" s="37">
        <f>VAR(D22:D31)</f>
        <v>29.599999999999959</v>
      </c>
      <c r="E34" s="37">
        <f>VAR(E22:E31)</f>
        <v>47.566666666666507</v>
      </c>
      <c r="N34"/>
    </row>
    <row r="35" spans="1:14" ht="18" x14ac:dyDescent="0.3">
      <c r="B35" s="36" t="s">
        <v>54</v>
      </c>
      <c r="C35" s="47">
        <f>(C34-C33)/(C33*C33)</f>
        <v>2.4197530864197524E-2</v>
      </c>
      <c r="D35" s="47">
        <f>(D34-D33)/(D33*D33)</f>
        <v>1.4878000396746185E-3</v>
      </c>
      <c r="E35" s="47">
        <f>(E34-E33)/(E33*E33)</f>
        <v>-3.7125667758546991E-3</v>
      </c>
      <c r="F35" s="47">
        <f>AVERAGE(C35:E35)</f>
        <v>7.3242547093391478E-3</v>
      </c>
      <c r="N35"/>
    </row>
    <row r="36" spans="1:14" ht="16.5" x14ac:dyDescent="0.3">
      <c r="B36" s="36" t="s">
        <v>60</v>
      </c>
      <c r="C36" s="48">
        <f>POWER(F35,1/2)*100</f>
        <v>8.558185969783052</v>
      </c>
      <c r="D36" s="49" t="s">
        <v>40</v>
      </c>
      <c r="N36"/>
    </row>
    <row r="37" spans="1:14" x14ac:dyDescent="0.25">
      <c r="N37"/>
    </row>
    <row r="38" spans="1:14" x14ac:dyDescent="0.25">
      <c r="N38"/>
    </row>
    <row r="39" spans="1:14" x14ac:dyDescent="0.25">
      <c r="N39"/>
    </row>
    <row r="40" spans="1:14" ht="18" customHeight="1" x14ac:dyDescent="0.25">
      <c r="B40" s="40" t="s">
        <v>69</v>
      </c>
    </row>
    <row r="41" spans="1:14" ht="16.5" customHeight="1" x14ac:dyDescent="0.25">
      <c r="B41" s="10"/>
      <c r="C41" s="41" t="s">
        <v>34</v>
      </c>
      <c r="D41" s="41" t="s">
        <v>35</v>
      </c>
      <c r="E41" s="41" t="s">
        <v>36</v>
      </c>
    </row>
    <row r="42" spans="1:14" ht="16.5" customHeight="1" x14ac:dyDescent="0.25">
      <c r="B42" s="10"/>
      <c r="C42" s="41" t="s">
        <v>72</v>
      </c>
      <c r="D42" s="41" t="s">
        <v>72</v>
      </c>
      <c r="E42" s="41" t="s">
        <v>73</v>
      </c>
    </row>
    <row r="43" spans="1:14" x14ac:dyDescent="0.25">
      <c r="B43" s="34"/>
      <c r="C43" s="73">
        <v>14</v>
      </c>
      <c r="D43" s="73">
        <v>58</v>
      </c>
      <c r="E43" s="73">
        <v>65</v>
      </c>
    </row>
    <row r="44" spans="1:14" x14ac:dyDescent="0.25">
      <c r="B44" s="34"/>
      <c r="C44" s="73">
        <v>12</v>
      </c>
      <c r="D44" s="73">
        <v>55</v>
      </c>
      <c r="E44" s="73">
        <v>70</v>
      </c>
    </row>
    <row r="45" spans="1:14" x14ac:dyDescent="0.25">
      <c r="B45" s="34"/>
      <c r="C45" s="73">
        <v>22</v>
      </c>
      <c r="D45" s="73">
        <v>62</v>
      </c>
      <c r="E45" s="73">
        <v>84</v>
      </c>
    </row>
    <row r="46" spans="1:14" x14ac:dyDescent="0.25">
      <c r="B46" s="34"/>
      <c r="C46" s="73">
        <v>13</v>
      </c>
      <c r="D46" s="73">
        <v>56</v>
      </c>
      <c r="E46" s="73">
        <v>78</v>
      </c>
      <c r="N46"/>
    </row>
    <row r="47" spans="1:14" x14ac:dyDescent="0.25">
      <c r="B47" s="34"/>
      <c r="C47" s="73">
        <v>8</v>
      </c>
      <c r="D47" s="73">
        <v>59</v>
      </c>
      <c r="E47" s="73">
        <v>76</v>
      </c>
      <c r="N47"/>
    </row>
    <row r="48" spans="1:14" x14ac:dyDescent="0.25">
      <c r="B48" s="34"/>
      <c r="C48" s="73">
        <v>15</v>
      </c>
      <c r="D48" s="73">
        <v>53</v>
      </c>
      <c r="E48" s="73">
        <v>82</v>
      </c>
      <c r="N48"/>
    </row>
    <row r="49" spans="2:14" x14ac:dyDescent="0.25">
      <c r="B49" s="34"/>
      <c r="C49" s="73">
        <v>17</v>
      </c>
      <c r="D49" s="73">
        <v>63</v>
      </c>
      <c r="E49" s="73">
        <v>79</v>
      </c>
      <c r="N49"/>
    </row>
    <row r="50" spans="2:14" x14ac:dyDescent="0.25">
      <c r="B50" s="34"/>
      <c r="C50" s="73">
        <v>13</v>
      </c>
      <c r="D50" s="73">
        <v>55</v>
      </c>
      <c r="E50" s="73">
        <v>87</v>
      </c>
      <c r="N50"/>
    </row>
    <row r="51" spans="2:14" x14ac:dyDescent="0.25">
      <c r="B51" s="34"/>
      <c r="C51" s="73">
        <v>14</v>
      </c>
      <c r="D51" s="73">
        <v>57</v>
      </c>
      <c r="E51" s="73">
        <v>84</v>
      </c>
      <c r="N51"/>
    </row>
    <row r="52" spans="2:14" x14ac:dyDescent="0.25">
      <c r="B52" s="34"/>
      <c r="C52" s="74">
        <v>6</v>
      </c>
      <c r="D52" s="74">
        <v>53</v>
      </c>
      <c r="E52" s="74">
        <v>73</v>
      </c>
      <c r="N52"/>
    </row>
    <row r="53" spans="2:14" ht="18" x14ac:dyDescent="0.3">
      <c r="B53" s="36" t="s">
        <v>95</v>
      </c>
      <c r="C53" s="44">
        <f>10*(C43*C43+C44*C44+C45*C45+C46*C46+C47*C47+C48*C48+C49*C49+C50*C50+C51*C51+C52*C52)/(SUM(C43:C52))-SUM(C43:C52)</f>
        <v>13.164179104477626</v>
      </c>
      <c r="D53" s="44">
        <f>10*(D43*D43+D44*D44+D45*D45+D46*D46+D47*D47+D48*D48+D49*D49+D50*D50+D51*D51+D52*D52)/(SUM(D43:D52))-SUM(D43:D52)</f>
        <v>1.8721541155866817</v>
      </c>
      <c r="E53" s="44">
        <f>10*(E43*E43+E44*E44+E45*E45+E46*E46+E47*E47+E48*E48+E49*E49+E50*E50+E51*E51+E52*E52)/(SUM(E43:E52))-SUM(E43:E52)</f>
        <v>5.5475578406169461</v>
      </c>
      <c r="N53"/>
    </row>
    <row r="54" spans="2:14" x14ac:dyDescent="0.25">
      <c r="B54" s="36" t="s">
        <v>12</v>
      </c>
      <c r="C54" s="46">
        <f>AVERAGE(C43:C52)</f>
        <v>13.4</v>
      </c>
      <c r="D54" s="46">
        <f>AVERAGE(D43:D52)</f>
        <v>57.1</v>
      </c>
      <c r="E54" s="46">
        <f>AVERAGE(E43:E52)</f>
        <v>77.8</v>
      </c>
      <c r="N54"/>
    </row>
    <row r="55" spans="2:14" x14ac:dyDescent="0.25">
      <c r="B55" s="36" t="s">
        <v>33</v>
      </c>
      <c r="C55" s="37">
        <f>VAR(C43:C52)</f>
        <v>19.600000000000009</v>
      </c>
      <c r="D55" s="37">
        <f>VAR(D43:D52)</f>
        <v>11.87777777777778</v>
      </c>
      <c r="E55" s="37">
        <f>VAR(E43:E52)</f>
        <v>47.955555555555556</v>
      </c>
      <c r="N55"/>
    </row>
    <row r="56" spans="2:14" ht="18" x14ac:dyDescent="0.3">
      <c r="B56" s="36" t="s">
        <v>54</v>
      </c>
      <c r="C56" s="47">
        <f>(C55-C54)/(C54*C54)</f>
        <v>3.4528848295834309E-2</v>
      </c>
      <c r="D56" s="47">
        <f>(D55-D54)/(D54*D54)</f>
        <v>-1.3870102907984645E-2</v>
      </c>
      <c r="E56" s="47">
        <f>(E55-E54)/(E54*E54)</f>
        <v>-4.9306514701271545E-3</v>
      </c>
      <c r="F56" s="47">
        <f>AVERAGE(C56:E56)</f>
        <v>5.2426979725741707E-3</v>
      </c>
      <c r="N56"/>
    </row>
    <row r="57" spans="2:14" ht="16.5" x14ac:dyDescent="0.3">
      <c r="B57" s="36" t="s">
        <v>60</v>
      </c>
      <c r="C57" s="48">
        <f>POWER(F56,1/2)*100</f>
        <v>7.2406477421389379</v>
      </c>
      <c r="D57" s="49" t="s">
        <v>40</v>
      </c>
      <c r="N57"/>
    </row>
  </sheetData>
  <mergeCells count="6">
    <mergeCell ref="B3:H4"/>
    <mergeCell ref="B17:F17"/>
    <mergeCell ref="B14:H14"/>
    <mergeCell ref="B15:G15"/>
    <mergeCell ref="A10:H12"/>
    <mergeCell ref="B16:F16"/>
  </mergeCells>
  <conditionalFormatting sqref="F6:F9">
    <cfRule type="containsText" dxfId="4" priority="1" stopIfTrue="1" operator="containsText" text="negative">
      <formula>NOT(ISERROR(SEARCH("negative",F6)))</formula>
    </cfRule>
  </conditionalFormatting>
  <pageMargins left="0.7" right="0.7" top="0.75" bottom="0.75" header="0.3" footer="0.3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06"/>
  <sheetViews>
    <sheetView workbookViewId="0">
      <selection activeCell="J17" sqref="J17"/>
    </sheetView>
  </sheetViews>
  <sheetFormatPr defaultRowHeight="15" x14ac:dyDescent="0.25"/>
  <cols>
    <col min="1" max="1" width="15.5703125" style="6" customWidth="1"/>
    <col min="2" max="2" width="9.7109375" style="6" customWidth="1"/>
    <col min="3" max="3" width="12.5703125" style="6" customWidth="1"/>
    <col min="4" max="4" width="11.7109375" style="6" customWidth="1"/>
    <col min="5" max="5" width="12.28515625" style="6" customWidth="1"/>
    <col min="6" max="6" width="14.5703125" style="6" customWidth="1"/>
    <col min="7" max="7" width="13.7109375" style="6" customWidth="1"/>
    <col min="8" max="8" width="15" style="6" customWidth="1"/>
    <col min="9" max="10" width="9.140625" style="6"/>
  </cols>
  <sheetData>
    <row r="1" spans="1:10" x14ac:dyDescent="0.25">
      <c r="A1" s="81" t="s">
        <v>20</v>
      </c>
      <c r="B1" s="86" t="s">
        <v>91</v>
      </c>
      <c r="C1" s="82"/>
      <c r="D1" s="82"/>
      <c r="E1" s="82"/>
      <c r="F1" s="82"/>
      <c r="G1" s="82"/>
      <c r="H1" s="82"/>
      <c r="I1" s="82"/>
      <c r="J1" s="83"/>
    </row>
    <row r="2" spans="1:10" x14ac:dyDescent="0.25">
      <c r="A2" s="87"/>
      <c r="B2" s="49"/>
      <c r="C2" s="45"/>
      <c r="D2" s="45"/>
      <c r="E2" s="45"/>
      <c r="F2" s="45"/>
      <c r="G2" s="45"/>
      <c r="H2" s="45"/>
      <c r="I2" s="45"/>
      <c r="J2" s="88"/>
    </row>
    <row r="3" spans="1:10" ht="15" customHeight="1" x14ac:dyDescent="0.25">
      <c r="A3" s="89" t="s">
        <v>2</v>
      </c>
      <c r="B3" s="140" t="s">
        <v>97</v>
      </c>
      <c r="C3" s="140"/>
      <c r="D3" s="140"/>
      <c r="E3" s="140"/>
      <c r="F3" s="140"/>
      <c r="G3" s="140"/>
      <c r="H3" s="140"/>
      <c r="I3" s="45"/>
      <c r="J3" s="88"/>
    </row>
    <row r="4" spans="1:10" ht="30.75" customHeight="1" x14ac:dyDescent="0.25">
      <c r="A4" s="89"/>
      <c r="B4" s="140"/>
      <c r="C4" s="140"/>
      <c r="D4" s="140"/>
      <c r="E4" s="140"/>
      <c r="F4" s="140"/>
      <c r="G4" s="140"/>
      <c r="H4" s="140"/>
      <c r="I4" s="45"/>
      <c r="J4" s="88"/>
    </row>
    <row r="5" spans="1:10" x14ac:dyDescent="0.25">
      <c r="A5" s="89" t="s">
        <v>10</v>
      </c>
      <c r="B5" s="90" t="s">
        <v>52</v>
      </c>
      <c r="C5" s="45"/>
      <c r="D5" s="45"/>
      <c r="E5" s="45"/>
      <c r="F5" s="45"/>
      <c r="G5" s="45"/>
      <c r="H5" s="45"/>
      <c r="I5" s="45"/>
      <c r="J5" s="88"/>
    </row>
    <row r="6" spans="1:10" ht="18" customHeight="1" x14ac:dyDescent="0.25">
      <c r="A6" s="91" t="s">
        <v>3</v>
      </c>
      <c r="B6" s="45" t="s">
        <v>67</v>
      </c>
      <c r="C6" s="45"/>
      <c r="D6" s="45"/>
      <c r="E6" s="34"/>
      <c r="F6" s="34"/>
      <c r="G6" s="34"/>
      <c r="H6" s="45"/>
      <c r="I6" s="45"/>
      <c r="J6" s="88"/>
    </row>
    <row r="7" spans="1:10" x14ac:dyDescent="0.25">
      <c r="A7" s="91"/>
      <c r="B7" s="45"/>
      <c r="C7" s="45"/>
      <c r="D7" s="45"/>
      <c r="E7" s="34"/>
      <c r="F7" s="34"/>
      <c r="G7" s="34"/>
      <c r="H7" s="45"/>
      <c r="I7" s="45"/>
      <c r="J7" s="88"/>
    </row>
    <row r="8" spans="1:10" x14ac:dyDescent="0.25">
      <c r="A8" s="138" t="s">
        <v>50</v>
      </c>
      <c r="B8" s="139"/>
      <c r="C8" s="139"/>
      <c r="D8" s="139"/>
      <c r="E8" s="139"/>
      <c r="F8" s="139"/>
      <c r="G8" s="139"/>
      <c r="H8" s="139"/>
      <c r="I8" s="93"/>
      <c r="J8" s="94"/>
    </row>
    <row r="9" spans="1:10" ht="15" customHeight="1" x14ac:dyDescent="0.25">
      <c r="A9" s="138"/>
      <c r="B9" s="139"/>
      <c r="C9" s="139"/>
      <c r="D9" s="139"/>
      <c r="E9" s="139"/>
      <c r="F9" s="139"/>
      <c r="G9" s="139"/>
      <c r="H9" s="139"/>
      <c r="I9" s="93"/>
      <c r="J9" s="94"/>
    </row>
    <row r="10" spans="1:10" ht="15" customHeight="1" x14ac:dyDescent="0.25">
      <c r="A10" s="92"/>
      <c r="B10" s="93"/>
      <c r="C10" s="93"/>
      <c r="D10" s="93"/>
      <c r="E10" s="93"/>
      <c r="F10" s="93"/>
      <c r="G10" s="93"/>
      <c r="H10" s="93"/>
      <c r="I10" s="93"/>
      <c r="J10" s="88"/>
    </row>
    <row r="11" spans="1:10" x14ac:dyDescent="0.25">
      <c r="A11" s="87" t="s">
        <v>75</v>
      </c>
      <c r="B11" s="45"/>
      <c r="C11" s="45"/>
      <c r="D11" s="45"/>
      <c r="E11" s="45"/>
      <c r="F11" s="45"/>
      <c r="G11" s="45"/>
      <c r="H11" s="45"/>
      <c r="I11" s="45"/>
      <c r="J11" s="88"/>
    </row>
    <row r="12" spans="1:10" ht="17.25" x14ac:dyDescent="0.25">
      <c r="A12" s="109" t="s">
        <v>62</v>
      </c>
      <c r="B12" s="45" t="s">
        <v>49</v>
      </c>
      <c r="C12" s="45"/>
      <c r="D12" s="45"/>
      <c r="E12" s="45"/>
      <c r="F12" s="45"/>
      <c r="G12" s="45"/>
      <c r="H12" s="45"/>
      <c r="I12" s="45"/>
      <c r="J12" s="88"/>
    </row>
    <row r="13" spans="1:10" x14ac:dyDescent="0.25">
      <c r="A13" s="102"/>
      <c r="B13" s="45"/>
      <c r="C13" s="45"/>
      <c r="D13" s="45"/>
      <c r="E13" s="45"/>
      <c r="F13" s="45"/>
      <c r="G13" s="45"/>
      <c r="H13" s="45"/>
      <c r="I13" s="45"/>
      <c r="J13" s="88"/>
    </row>
    <row r="14" spans="1:10" ht="18" x14ac:dyDescent="0.25">
      <c r="A14" s="97"/>
      <c r="B14" s="22" t="s">
        <v>13</v>
      </c>
      <c r="C14" s="61" t="s">
        <v>38</v>
      </c>
      <c r="D14" s="61" t="s">
        <v>39</v>
      </c>
      <c r="E14" s="62" t="s">
        <v>44</v>
      </c>
      <c r="F14" s="63" t="s">
        <v>45</v>
      </c>
      <c r="G14" s="60" t="s">
        <v>57</v>
      </c>
      <c r="H14" s="10"/>
      <c r="I14" s="45"/>
      <c r="J14" s="88"/>
    </row>
    <row r="15" spans="1:10" x14ac:dyDescent="0.25">
      <c r="A15" s="97"/>
      <c r="B15" s="22">
        <v>1</v>
      </c>
      <c r="C15" s="64">
        <v>58</v>
      </c>
      <c r="D15" s="64">
        <v>59</v>
      </c>
      <c r="E15" s="64">
        <f t="shared" ref="E15:E24" si="0">C15-D15</f>
        <v>-1</v>
      </c>
      <c r="F15" s="65">
        <f t="shared" ref="F15:F24" si="1">C15+D15</f>
        <v>117</v>
      </c>
      <c r="G15" s="50">
        <f t="shared" ref="G15:G24" si="2">2*(E15/F15)*(E15/F15)</f>
        <v>1.4610271020527434E-4</v>
      </c>
      <c r="H15" s="10"/>
      <c r="I15" s="45"/>
      <c r="J15" s="88"/>
    </row>
    <row r="16" spans="1:10" x14ac:dyDescent="0.25">
      <c r="A16" s="97"/>
      <c r="B16" s="22">
        <v>2</v>
      </c>
      <c r="C16" s="64">
        <v>61</v>
      </c>
      <c r="D16" s="64">
        <v>64</v>
      </c>
      <c r="E16" s="64">
        <f t="shared" si="0"/>
        <v>-3</v>
      </c>
      <c r="F16" s="65">
        <f t="shared" si="1"/>
        <v>125</v>
      </c>
      <c r="G16" s="50">
        <f t="shared" si="2"/>
        <v>1.152E-3</v>
      </c>
      <c r="H16" s="10"/>
      <c r="I16" s="45"/>
      <c r="J16" s="88"/>
    </row>
    <row r="17" spans="1:10" x14ac:dyDescent="0.25">
      <c r="A17" s="97"/>
      <c r="B17" s="22">
        <v>3</v>
      </c>
      <c r="C17" s="64">
        <v>60</v>
      </c>
      <c r="D17" s="64">
        <v>61</v>
      </c>
      <c r="E17" s="64">
        <f t="shared" si="0"/>
        <v>-1</v>
      </c>
      <c r="F17" s="65">
        <f t="shared" si="1"/>
        <v>121</v>
      </c>
      <c r="G17" s="50">
        <f t="shared" si="2"/>
        <v>1.3660269107301415E-4</v>
      </c>
      <c r="H17" s="10"/>
      <c r="I17" s="45"/>
      <c r="J17" s="88"/>
    </row>
    <row r="18" spans="1:10" x14ac:dyDescent="0.25">
      <c r="A18" s="97"/>
      <c r="B18" s="22">
        <v>4</v>
      </c>
      <c r="C18" s="64">
        <v>60</v>
      </c>
      <c r="D18" s="64">
        <v>61</v>
      </c>
      <c r="E18" s="64">
        <f t="shared" si="0"/>
        <v>-1</v>
      </c>
      <c r="F18" s="65">
        <f t="shared" si="1"/>
        <v>121</v>
      </c>
      <c r="G18" s="50">
        <f t="shared" si="2"/>
        <v>1.3660269107301415E-4</v>
      </c>
      <c r="H18" s="10"/>
      <c r="I18" s="45"/>
      <c r="J18" s="88"/>
    </row>
    <row r="19" spans="1:10" x14ac:dyDescent="0.25">
      <c r="A19" s="97"/>
      <c r="B19" s="22">
        <v>5</v>
      </c>
      <c r="C19" s="64">
        <v>58</v>
      </c>
      <c r="D19" s="64">
        <v>60</v>
      </c>
      <c r="E19" s="64">
        <f t="shared" si="0"/>
        <v>-2</v>
      </c>
      <c r="F19" s="65">
        <f t="shared" si="1"/>
        <v>118</v>
      </c>
      <c r="G19" s="50">
        <f t="shared" si="2"/>
        <v>5.7454754380925025E-4</v>
      </c>
      <c r="H19" s="10"/>
      <c r="I19" s="45"/>
      <c r="J19" s="88"/>
    </row>
    <row r="20" spans="1:10" x14ac:dyDescent="0.25">
      <c r="A20" s="97"/>
      <c r="B20" s="22">
        <v>6</v>
      </c>
      <c r="C20" s="64">
        <v>56</v>
      </c>
      <c r="D20" s="64">
        <v>58</v>
      </c>
      <c r="E20" s="64">
        <f t="shared" si="0"/>
        <v>-2</v>
      </c>
      <c r="F20" s="65">
        <f t="shared" si="1"/>
        <v>114</v>
      </c>
      <c r="G20" s="50">
        <f t="shared" si="2"/>
        <v>6.1557402277623882E-4</v>
      </c>
      <c r="H20" s="10"/>
      <c r="I20" s="45"/>
      <c r="J20" s="88"/>
    </row>
    <row r="21" spans="1:10" x14ac:dyDescent="0.25">
      <c r="A21" s="97"/>
      <c r="B21" s="22">
        <v>7</v>
      </c>
      <c r="C21" s="64">
        <v>72</v>
      </c>
      <c r="D21" s="64">
        <v>72</v>
      </c>
      <c r="E21" s="64">
        <f t="shared" si="0"/>
        <v>0</v>
      </c>
      <c r="F21" s="65">
        <f t="shared" si="1"/>
        <v>144</v>
      </c>
      <c r="G21" s="50">
        <f t="shared" si="2"/>
        <v>0</v>
      </c>
      <c r="H21" s="10"/>
      <c r="I21" s="45"/>
      <c r="J21" s="88"/>
    </row>
    <row r="22" spans="1:10" x14ac:dyDescent="0.25">
      <c r="A22" s="97"/>
      <c r="B22" s="22">
        <v>8</v>
      </c>
      <c r="C22" s="64">
        <v>55</v>
      </c>
      <c r="D22" s="64">
        <v>59</v>
      </c>
      <c r="E22" s="64">
        <f t="shared" si="0"/>
        <v>-4</v>
      </c>
      <c r="F22" s="65">
        <f t="shared" si="1"/>
        <v>114</v>
      </c>
      <c r="G22" s="50">
        <f t="shared" si="2"/>
        <v>2.4622960911049553E-3</v>
      </c>
      <c r="H22" s="10"/>
      <c r="I22" s="45"/>
      <c r="J22" s="88"/>
    </row>
    <row r="23" spans="1:10" x14ac:dyDescent="0.25">
      <c r="A23" s="97"/>
      <c r="B23" s="22">
        <v>9</v>
      </c>
      <c r="C23" s="64">
        <v>61</v>
      </c>
      <c r="D23" s="64">
        <v>59</v>
      </c>
      <c r="E23" s="64">
        <f t="shared" si="0"/>
        <v>2</v>
      </c>
      <c r="F23" s="65">
        <f t="shared" si="1"/>
        <v>120</v>
      </c>
      <c r="G23" s="50">
        <f t="shared" si="2"/>
        <v>5.5555555555555556E-4</v>
      </c>
      <c r="H23" s="10"/>
      <c r="I23" s="45"/>
      <c r="J23" s="88"/>
    </row>
    <row r="24" spans="1:10" x14ac:dyDescent="0.25">
      <c r="A24" s="97"/>
      <c r="B24" s="22">
        <v>10</v>
      </c>
      <c r="C24" s="64">
        <v>57</v>
      </c>
      <c r="D24" s="66">
        <v>60</v>
      </c>
      <c r="E24" s="64">
        <f t="shared" si="0"/>
        <v>-3</v>
      </c>
      <c r="F24" s="65">
        <f t="shared" si="1"/>
        <v>117</v>
      </c>
      <c r="G24" s="51">
        <f t="shared" si="2"/>
        <v>1.3149243918474686E-3</v>
      </c>
      <c r="H24" s="10"/>
      <c r="I24" s="45"/>
      <c r="J24" s="88"/>
    </row>
    <row r="25" spans="1:10" x14ac:dyDescent="0.25">
      <c r="A25" s="97"/>
      <c r="B25" s="52" t="s">
        <v>32</v>
      </c>
      <c r="C25" s="52">
        <f>SUM(C15:C24)</f>
        <v>598</v>
      </c>
      <c r="D25" s="52">
        <f>SUM(D15:D24)</f>
        <v>613</v>
      </c>
      <c r="E25" s="52"/>
      <c r="F25" s="52"/>
      <c r="G25" s="53">
        <f>SUM(G15:G24)</f>
        <v>7.0942056974447713E-3</v>
      </c>
      <c r="H25" s="10"/>
      <c r="I25" s="45"/>
      <c r="J25" s="88"/>
    </row>
    <row r="26" spans="1:10" ht="15" customHeight="1" x14ac:dyDescent="0.25">
      <c r="A26" s="97"/>
      <c r="B26" s="10"/>
      <c r="C26" s="10"/>
      <c r="D26" s="10"/>
      <c r="E26" s="10"/>
      <c r="F26" s="54" t="s">
        <v>63</v>
      </c>
      <c r="G26" s="55">
        <f>G25/10</f>
        <v>7.0942056974447718E-4</v>
      </c>
      <c r="H26" s="10"/>
      <c r="I26" s="45"/>
      <c r="J26" s="88"/>
    </row>
    <row r="27" spans="1:10" x14ac:dyDescent="0.25">
      <c r="A27" s="137" t="s">
        <v>58</v>
      </c>
      <c r="B27" s="135"/>
      <c r="C27" s="135"/>
      <c r="D27" s="135"/>
      <c r="E27" s="135"/>
      <c r="F27" s="136"/>
      <c r="G27" s="56">
        <f>POWER(G26,1/2)*100</f>
        <v>2.6634950154721095</v>
      </c>
      <c r="H27" s="108" t="s">
        <v>40</v>
      </c>
      <c r="I27" s="45"/>
      <c r="J27" s="88"/>
    </row>
    <row r="28" spans="1:10" x14ac:dyDescent="0.25">
      <c r="A28" s="102"/>
      <c r="B28" s="10"/>
      <c r="C28" s="10"/>
      <c r="D28" s="10"/>
      <c r="E28" s="10"/>
      <c r="F28" s="10"/>
      <c r="G28" s="10"/>
      <c r="H28" s="10"/>
      <c r="I28" s="45"/>
      <c r="J28" s="88"/>
    </row>
    <row r="29" spans="1:10" x14ac:dyDescent="0.25">
      <c r="A29" s="87" t="s">
        <v>76</v>
      </c>
      <c r="B29" s="45"/>
      <c r="C29" s="45"/>
      <c r="D29" s="45"/>
      <c r="E29" s="45"/>
      <c r="F29" s="45"/>
      <c r="G29" s="45"/>
      <c r="H29" s="45"/>
      <c r="I29" s="45"/>
      <c r="J29" s="88"/>
    </row>
    <row r="30" spans="1:10" ht="15.75" customHeight="1" x14ac:dyDescent="0.25">
      <c r="A30" s="109" t="s">
        <v>62</v>
      </c>
      <c r="B30" s="45" t="s">
        <v>49</v>
      </c>
      <c r="C30" s="45"/>
      <c r="D30" s="45"/>
      <c r="E30" s="45"/>
      <c r="F30" s="45"/>
      <c r="G30" s="45"/>
      <c r="H30" s="45"/>
      <c r="I30" s="45"/>
      <c r="J30" s="88"/>
    </row>
    <row r="31" spans="1:10" ht="15" customHeight="1" x14ac:dyDescent="0.25">
      <c r="A31" s="102"/>
      <c r="B31" s="45"/>
      <c r="C31" s="45"/>
      <c r="D31" s="45"/>
      <c r="E31" s="45"/>
      <c r="F31" s="45"/>
      <c r="G31" s="45"/>
      <c r="H31" s="45"/>
      <c r="I31" s="45"/>
      <c r="J31" s="88"/>
    </row>
    <row r="32" spans="1:10" ht="18" x14ac:dyDescent="0.25">
      <c r="A32" s="97"/>
      <c r="B32" s="22" t="s">
        <v>13</v>
      </c>
      <c r="C32" s="61" t="s">
        <v>38</v>
      </c>
      <c r="D32" s="61" t="s">
        <v>39</v>
      </c>
      <c r="E32" s="62" t="s">
        <v>44</v>
      </c>
      <c r="F32" s="63" t="s">
        <v>45</v>
      </c>
      <c r="G32" s="60" t="s">
        <v>57</v>
      </c>
      <c r="H32" s="10"/>
      <c r="I32" s="45"/>
      <c r="J32" s="88"/>
    </row>
    <row r="33" spans="1:10" x14ac:dyDescent="0.25">
      <c r="A33" s="97"/>
      <c r="B33" s="22">
        <v>1</v>
      </c>
      <c r="C33" s="64">
        <v>58</v>
      </c>
      <c r="D33" s="64">
        <v>58</v>
      </c>
      <c r="E33" s="64">
        <f t="shared" ref="E33:E42" si="3">C33-D33</f>
        <v>0</v>
      </c>
      <c r="F33" s="65">
        <f t="shared" ref="F33:F42" si="4">C33+D33</f>
        <v>116</v>
      </c>
      <c r="G33" s="50">
        <f>2*(E33/F33)*(E33/F33)</f>
        <v>0</v>
      </c>
      <c r="H33" s="10"/>
      <c r="I33" s="45"/>
      <c r="J33" s="88"/>
    </row>
    <row r="34" spans="1:10" x14ac:dyDescent="0.25">
      <c r="A34" s="97"/>
      <c r="B34" s="22">
        <v>2</v>
      </c>
      <c r="C34" s="64">
        <v>55</v>
      </c>
      <c r="D34" s="64">
        <v>55</v>
      </c>
      <c r="E34" s="64">
        <f t="shared" si="3"/>
        <v>0</v>
      </c>
      <c r="F34" s="65">
        <f t="shared" si="4"/>
        <v>110</v>
      </c>
      <c r="G34" s="50">
        <f>2*(E34/F34)*(E34/F34)</f>
        <v>0</v>
      </c>
      <c r="H34" s="10"/>
      <c r="I34" s="45"/>
      <c r="J34" s="88"/>
    </row>
    <row r="35" spans="1:10" x14ac:dyDescent="0.25">
      <c r="A35" s="97"/>
      <c r="B35" s="22">
        <v>3</v>
      </c>
      <c r="C35" s="64">
        <v>62</v>
      </c>
      <c r="D35" s="64">
        <v>61</v>
      </c>
      <c r="E35" s="64">
        <f t="shared" si="3"/>
        <v>1</v>
      </c>
      <c r="F35" s="65">
        <f t="shared" si="4"/>
        <v>123</v>
      </c>
      <c r="G35" s="50">
        <f>2*(E35/F35)*(E35/F35)</f>
        <v>1.3219644391565869E-4</v>
      </c>
      <c r="H35" s="10"/>
      <c r="I35" s="45"/>
      <c r="J35" s="88"/>
    </row>
    <row r="36" spans="1:10" x14ac:dyDescent="0.25">
      <c r="A36" s="97"/>
      <c r="B36" s="22">
        <v>4</v>
      </c>
      <c r="C36" s="64">
        <v>56</v>
      </c>
      <c r="D36" s="64">
        <v>56</v>
      </c>
      <c r="E36" s="64">
        <f t="shared" si="3"/>
        <v>0</v>
      </c>
      <c r="F36" s="65">
        <f t="shared" si="4"/>
        <v>112</v>
      </c>
      <c r="G36" s="50">
        <f>2*(E36/F36)*(E36/F36)</f>
        <v>0</v>
      </c>
      <c r="H36" s="10"/>
      <c r="I36" s="45"/>
      <c r="J36" s="88"/>
    </row>
    <row r="37" spans="1:10" x14ac:dyDescent="0.25">
      <c r="A37" s="97"/>
      <c r="B37" s="22">
        <v>5</v>
      </c>
      <c r="C37" s="64">
        <v>59</v>
      </c>
      <c r="D37" s="64">
        <v>58</v>
      </c>
      <c r="E37" s="64">
        <f t="shared" si="3"/>
        <v>1</v>
      </c>
      <c r="F37" s="65">
        <f t="shared" si="4"/>
        <v>117</v>
      </c>
      <c r="G37" s="50">
        <f t="shared" ref="G37:G39" si="5">2*(E37/F37)*(E37/F37)</f>
        <v>1.4610271020527434E-4</v>
      </c>
      <c r="H37" s="10"/>
      <c r="I37" s="45"/>
      <c r="J37" s="88"/>
    </row>
    <row r="38" spans="1:10" x14ac:dyDescent="0.25">
      <c r="A38" s="97"/>
      <c r="B38" s="22">
        <v>6</v>
      </c>
      <c r="C38" s="64">
        <v>53</v>
      </c>
      <c r="D38" s="64">
        <v>50</v>
      </c>
      <c r="E38" s="64">
        <f t="shared" si="3"/>
        <v>3</v>
      </c>
      <c r="F38" s="65">
        <f t="shared" si="4"/>
        <v>103</v>
      </c>
      <c r="G38" s="50">
        <f>2*(E38/F38)*(E38/F38)</f>
        <v>1.6966726364407579E-3</v>
      </c>
      <c r="H38" s="10"/>
      <c r="I38" s="45"/>
      <c r="J38" s="88"/>
    </row>
    <row r="39" spans="1:10" x14ac:dyDescent="0.25">
      <c r="A39" s="97"/>
      <c r="B39" s="22">
        <v>7</v>
      </c>
      <c r="C39" s="64">
        <v>63</v>
      </c>
      <c r="D39" s="64">
        <v>63</v>
      </c>
      <c r="E39" s="64">
        <f t="shared" si="3"/>
        <v>0</v>
      </c>
      <c r="F39" s="65">
        <f t="shared" si="4"/>
        <v>126</v>
      </c>
      <c r="G39" s="50">
        <f t="shared" si="5"/>
        <v>0</v>
      </c>
      <c r="H39" s="10"/>
      <c r="I39" s="45"/>
      <c r="J39" s="88"/>
    </row>
    <row r="40" spans="1:10" x14ac:dyDescent="0.25">
      <c r="A40" s="97"/>
      <c r="B40" s="22">
        <v>8</v>
      </c>
      <c r="C40" s="64">
        <v>55</v>
      </c>
      <c r="D40" s="64">
        <v>58</v>
      </c>
      <c r="E40" s="64">
        <f t="shared" si="3"/>
        <v>-3</v>
      </c>
      <c r="F40" s="65">
        <f t="shared" si="4"/>
        <v>113</v>
      </c>
      <c r="G40" s="50">
        <f>2*(E40/F40)*(E40/F40)</f>
        <v>1.4096640300728326E-3</v>
      </c>
      <c r="H40" s="10"/>
      <c r="I40" s="45"/>
      <c r="J40" s="88"/>
    </row>
    <row r="41" spans="1:10" x14ac:dyDescent="0.25">
      <c r="A41" s="97"/>
      <c r="B41" s="22">
        <v>9</v>
      </c>
      <c r="C41" s="64">
        <v>57</v>
      </c>
      <c r="D41" s="64">
        <v>52</v>
      </c>
      <c r="E41" s="64">
        <f t="shared" si="3"/>
        <v>5</v>
      </c>
      <c r="F41" s="65">
        <f t="shared" si="4"/>
        <v>109</v>
      </c>
      <c r="G41" s="50">
        <f>2*(E41/F41)*(E41/F41)</f>
        <v>4.2083999663328009E-3</v>
      </c>
      <c r="H41" s="10"/>
      <c r="I41" s="45"/>
      <c r="J41" s="88"/>
    </row>
    <row r="42" spans="1:10" x14ac:dyDescent="0.25">
      <c r="A42" s="97"/>
      <c r="B42" s="22">
        <v>10</v>
      </c>
      <c r="C42" s="64">
        <v>53</v>
      </c>
      <c r="D42" s="66">
        <v>54</v>
      </c>
      <c r="E42" s="64">
        <f t="shared" si="3"/>
        <v>-1</v>
      </c>
      <c r="F42" s="67">
        <f t="shared" si="4"/>
        <v>107</v>
      </c>
      <c r="G42" s="51">
        <f>2*(E42/F42)*(E42/F42)</f>
        <v>1.7468774565464231E-4</v>
      </c>
      <c r="H42" s="10"/>
      <c r="I42" s="45"/>
      <c r="J42" s="88"/>
    </row>
    <row r="43" spans="1:10" x14ac:dyDescent="0.25">
      <c r="A43" s="97"/>
      <c r="B43" s="52" t="s">
        <v>32</v>
      </c>
      <c r="C43" s="72">
        <f>SUM(C33:C42)</f>
        <v>571</v>
      </c>
      <c r="D43" s="52">
        <f>SUM(D33:D42)</f>
        <v>565</v>
      </c>
      <c r="E43" s="52"/>
      <c r="F43" s="52"/>
      <c r="G43" s="53">
        <f>SUM(G33:G42)</f>
        <v>7.7677235326219663E-3</v>
      </c>
      <c r="H43" s="10"/>
      <c r="I43" s="45"/>
      <c r="J43" s="88"/>
    </row>
    <row r="44" spans="1:10" ht="18.75" x14ac:dyDescent="0.25">
      <c r="A44" s="97"/>
      <c r="B44" s="10"/>
      <c r="C44" s="10"/>
      <c r="D44" s="10"/>
      <c r="E44" s="10"/>
      <c r="F44" s="54" t="s">
        <v>63</v>
      </c>
      <c r="G44" s="55">
        <f>G43/10</f>
        <v>7.7677235326219663E-4</v>
      </c>
      <c r="H44" s="10"/>
      <c r="I44" s="45"/>
      <c r="J44" s="88"/>
    </row>
    <row r="45" spans="1:10" x14ac:dyDescent="0.25">
      <c r="A45" s="137" t="s">
        <v>58</v>
      </c>
      <c r="B45" s="135"/>
      <c r="C45" s="135"/>
      <c r="D45" s="135"/>
      <c r="E45" s="135"/>
      <c r="F45" s="136"/>
      <c r="G45" s="56">
        <f>POWER(G44,1/2)*100</f>
        <v>2.7870636039785612</v>
      </c>
      <c r="H45" s="108" t="s">
        <v>40</v>
      </c>
      <c r="I45" s="45"/>
      <c r="J45" s="88"/>
    </row>
    <row r="46" spans="1:10" x14ac:dyDescent="0.25">
      <c r="A46" s="102"/>
      <c r="B46" s="10"/>
      <c r="C46" s="10"/>
      <c r="D46" s="10"/>
      <c r="E46" s="10"/>
      <c r="F46" s="10"/>
      <c r="G46" s="10"/>
      <c r="H46" s="10"/>
      <c r="I46" s="45"/>
      <c r="J46" s="88"/>
    </row>
    <row r="47" spans="1:10" x14ac:dyDescent="0.25">
      <c r="A47" s="87" t="s">
        <v>65</v>
      </c>
      <c r="B47" s="45"/>
      <c r="C47" s="45"/>
      <c r="D47" s="45"/>
      <c r="E47" s="45"/>
      <c r="F47" s="45"/>
      <c r="G47" s="45"/>
      <c r="H47" s="45"/>
      <c r="I47" s="45"/>
      <c r="J47" s="88"/>
    </row>
    <row r="48" spans="1:10" ht="17.25" x14ac:dyDescent="0.25">
      <c r="A48" s="109" t="s">
        <v>62</v>
      </c>
      <c r="B48" s="45" t="s">
        <v>49</v>
      </c>
      <c r="C48" s="45"/>
      <c r="D48" s="45"/>
      <c r="E48" s="45"/>
      <c r="F48" s="45"/>
      <c r="G48" s="45"/>
      <c r="H48" s="45"/>
      <c r="I48" s="45"/>
      <c r="J48" s="88"/>
    </row>
    <row r="49" spans="1:10" x14ac:dyDescent="0.25">
      <c r="A49" s="102"/>
      <c r="B49" s="45"/>
      <c r="C49" s="45"/>
      <c r="D49" s="45"/>
      <c r="E49" s="45"/>
      <c r="F49" s="45"/>
      <c r="G49" s="45"/>
      <c r="H49" s="45"/>
      <c r="I49" s="45"/>
      <c r="J49" s="88"/>
    </row>
    <row r="50" spans="1:10" ht="15" hidden="1" customHeight="1" x14ac:dyDescent="0.25">
      <c r="A50" s="97"/>
      <c r="B50" s="22" t="s">
        <v>13</v>
      </c>
      <c r="C50" s="61" t="s">
        <v>38</v>
      </c>
      <c r="D50" s="61" t="s">
        <v>39</v>
      </c>
      <c r="E50" s="62" t="s">
        <v>44</v>
      </c>
      <c r="F50" s="63" t="s">
        <v>45</v>
      </c>
      <c r="G50" s="60" t="s">
        <v>57</v>
      </c>
      <c r="H50" s="10"/>
      <c r="I50" s="45"/>
      <c r="J50" s="88"/>
    </row>
    <row r="51" spans="1:10" ht="17.25" hidden="1" customHeight="1" x14ac:dyDescent="0.25">
      <c r="A51" s="97"/>
      <c r="B51" s="22">
        <v>1</v>
      </c>
      <c r="C51" s="69">
        <v>40</v>
      </c>
      <c r="D51" s="69">
        <v>42</v>
      </c>
      <c r="E51" s="64">
        <f t="shared" ref="E51:E60" si="6">C51-D51</f>
        <v>-2</v>
      </c>
      <c r="F51" s="65">
        <f t="shared" ref="F51:F60" si="7">C51+D51</f>
        <v>82</v>
      </c>
      <c r="G51" s="50">
        <f t="shared" ref="G51:G60" si="8">2*(E51/F51)*(E51/F51)</f>
        <v>1.1897679952409281E-3</v>
      </c>
      <c r="H51" s="10"/>
      <c r="I51" s="45"/>
      <c r="J51" s="88"/>
    </row>
    <row r="52" spans="1:10" ht="15" hidden="1" customHeight="1" x14ac:dyDescent="0.25">
      <c r="A52" s="97"/>
      <c r="B52" s="22">
        <v>2</v>
      </c>
      <c r="C52" s="69">
        <v>39</v>
      </c>
      <c r="D52" s="69">
        <v>40</v>
      </c>
      <c r="E52" s="64">
        <f t="shared" si="6"/>
        <v>-1</v>
      </c>
      <c r="F52" s="65">
        <f t="shared" si="7"/>
        <v>79</v>
      </c>
      <c r="G52" s="50">
        <f t="shared" si="8"/>
        <v>3.204614645088928E-4</v>
      </c>
      <c r="H52" s="10"/>
      <c r="I52" s="45"/>
      <c r="J52" s="88"/>
    </row>
    <row r="53" spans="1:10" ht="18" hidden="1" customHeight="1" x14ac:dyDescent="0.25">
      <c r="A53" s="97"/>
      <c r="B53" s="22">
        <v>3</v>
      </c>
      <c r="C53" s="69">
        <v>32</v>
      </c>
      <c r="D53" s="69">
        <v>34</v>
      </c>
      <c r="E53" s="64">
        <f t="shared" si="6"/>
        <v>-2</v>
      </c>
      <c r="F53" s="65">
        <f t="shared" si="7"/>
        <v>66</v>
      </c>
      <c r="G53" s="50">
        <f t="shared" si="8"/>
        <v>1.8365472910927458E-3</v>
      </c>
      <c r="H53" s="10"/>
      <c r="I53" s="45"/>
      <c r="J53" s="88"/>
    </row>
    <row r="54" spans="1:10" ht="15" hidden="1" customHeight="1" x14ac:dyDescent="0.25">
      <c r="A54" s="97"/>
      <c r="B54" s="22">
        <v>4</v>
      </c>
      <c r="C54" s="69">
        <v>43</v>
      </c>
      <c r="D54" s="69">
        <v>43</v>
      </c>
      <c r="E54" s="64">
        <f t="shared" si="6"/>
        <v>0</v>
      </c>
      <c r="F54" s="65">
        <f t="shared" si="7"/>
        <v>86</v>
      </c>
      <c r="G54" s="50">
        <f t="shared" si="8"/>
        <v>0</v>
      </c>
      <c r="H54" s="10"/>
      <c r="I54" s="45"/>
      <c r="J54" s="88"/>
    </row>
    <row r="55" spans="1:10" ht="15" hidden="1" customHeight="1" x14ac:dyDescent="0.25">
      <c r="A55" s="97"/>
      <c r="B55" s="22">
        <v>5</v>
      </c>
      <c r="C55" s="69">
        <v>49</v>
      </c>
      <c r="D55" s="69">
        <v>50</v>
      </c>
      <c r="E55" s="64">
        <f t="shared" si="6"/>
        <v>-1</v>
      </c>
      <c r="F55" s="65">
        <f t="shared" si="7"/>
        <v>99</v>
      </c>
      <c r="G55" s="50">
        <f t="shared" si="8"/>
        <v>2.0406081012141621E-4</v>
      </c>
      <c r="H55" s="10"/>
      <c r="I55" s="45"/>
      <c r="J55" s="88"/>
    </row>
    <row r="56" spans="1:10" ht="15" hidden="1" customHeight="1" x14ac:dyDescent="0.25">
      <c r="A56" s="97"/>
      <c r="B56" s="22">
        <v>6</v>
      </c>
      <c r="C56" s="69">
        <v>44</v>
      </c>
      <c r="D56" s="69">
        <v>45</v>
      </c>
      <c r="E56" s="64">
        <f t="shared" si="6"/>
        <v>-1</v>
      </c>
      <c r="F56" s="65">
        <f t="shared" si="7"/>
        <v>89</v>
      </c>
      <c r="G56" s="50">
        <f t="shared" si="8"/>
        <v>2.524933720489837E-4</v>
      </c>
      <c r="H56" s="10"/>
      <c r="I56" s="45"/>
      <c r="J56" s="88"/>
    </row>
    <row r="57" spans="1:10" ht="15" hidden="1" customHeight="1" x14ac:dyDescent="0.25">
      <c r="A57" s="97"/>
      <c r="B57" s="22">
        <v>7</v>
      </c>
      <c r="C57" s="69">
        <v>23</v>
      </c>
      <c r="D57" s="69">
        <v>23</v>
      </c>
      <c r="E57" s="64">
        <f t="shared" si="6"/>
        <v>0</v>
      </c>
      <c r="F57" s="65">
        <f t="shared" si="7"/>
        <v>46</v>
      </c>
      <c r="G57" s="50">
        <f t="shared" si="8"/>
        <v>0</v>
      </c>
      <c r="H57" s="10"/>
      <c r="I57" s="45"/>
      <c r="J57" s="88"/>
    </row>
    <row r="58" spans="1:10" ht="15" hidden="1" customHeight="1" x14ac:dyDescent="0.25">
      <c r="A58" s="97"/>
      <c r="B58" s="22">
        <v>8</v>
      </c>
      <c r="C58" s="69">
        <v>30</v>
      </c>
      <c r="D58" s="69">
        <v>30</v>
      </c>
      <c r="E58" s="64">
        <f t="shared" si="6"/>
        <v>0</v>
      </c>
      <c r="F58" s="65">
        <f t="shared" si="7"/>
        <v>60</v>
      </c>
      <c r="G58" s="50">
        <f t="shared" si="8"/>
        <v>0</v>
      </c>
      <c r="H58" s="10"/>
      <c r="I58" s="45"/>
      <c r="J58" s="88"/>
    </row>
    <row r="59" spans="1:10" hidden="1" x14ac:dyDescent="0.25">
      <c r="A59" s="97"/>
      <c r="B59" s="22">
        <v>9</v>
      </c>
      <c r="C59" s="69">
        <v>50</v>
      </c>
      <c r="D59" s="69">
        <v>53</v>
      </c>
      <c r="E59" s="64">
        <f t="shared" si="6"/>
        <v>-3</v>
      </c>
      <c r="F59" s="65">
        <f t="shared" si="7"/>
        <v>103</v>
      </c>
      <c r="G59" s="50">
        <f t="shared" si="8"/>
        <v>1.6966726364407579E-3</v>
      </c>
      <c r="H59" s="10"/>
      <c r="I59" s="45"/>
      <c r="J59" s="88"/>
    </row>
    <row r="60" spans="1:10" hidden="1" x14ac:dyDescent="0.25">
      <c r="A60" s="97"/>
      <c r="B60" s="22">
        <v>10</v>
      </c>
      <c r="C60" s="69">
        <v>42</v>
      </c>
      <c r="D60" s="70">
        <v>41</v>
      </c>
      <c r="E60" s="64">
        <f t="shared" si="6"/>
        <v>1</v>
      </c>
      <c r="F60" s="67">
        <f t="shared" si="7"/>
        <v>83</v>
      </c>
      <c r="G60" s="51">
        <f t="shared" si="8"/>
        <v>2.903178980984178E-4</v>
      </c>
      <c r="H60" s="10"/>
      <c r="I60" s="45"/>
      <c r="J60" s="88"/>
    </row>
    <row r="61" spans="1:10" hidden="1" x14ac:dyDescent="0.25">
      <c r="A61" s="97"/>
      <c r="B61" s="52" t="s">
        <v>32</v>
      </c>
      <c r="C61" s="72">
        <f>SUM(C51:C60)</f>
        <v>392</v>
      </c>
      <c r="D61" s="52">
        <f>SUM(D51:D60)</f>
        <v>401</v>
      </c>
      <c r="E61" s="52"/>
      <c r="F61" s="52"/>
      <c r="G61" s="53">
        <f>SUM(G51:G60)</f>
        <v>5.7903214675521422E-3</v>
      </c>
      <c r="H61" s="10"/>
      <c r="I61" s="45"/>
      <c r="J61" s="88"/>
    </row>
    <row r="62" spans="1:10" ht="18.75" hidden="1" x14ac:dyDescent="0.25">
      <c r="A62" s="97"/>
      <c r="B62" s="10"/>
      <c r="C62" s="10"/>
      <c r="D62" s="10"/>
      <c r="E62" s="10"/>
      <c r="F62" s="54" t="s">
        <v>63</v>
      </c>
      <c r="G62" s="55">
        <f>G61/10</f>
        <v>5.7903214675521426E-4</v>
      </c>
      <c r="H62" s="10"/>
      <c r="I62" s="45"/>
      <c r="J62" s="88"/>
    </row>
    <row r="63" spans="1:10" hidden="1" x14ac:dyDescent="0.25">
      <c r="A63" s="137" t="s">
        <v>58</v>
      </c>
      <c r="B63" s="135"/>
      <c r="C63" s="135"/>
      <c r="D63" s="135"/>
      <c r="E63" s="135"/>
      <c r="F63" s="136"/>
      <c r="G63" s="56">
        <f>POWER(G62,1/2)*100</f>
        <v>2.4063086808537557</v>
      </c>
      <c r="H63" s="108" t="s">
        <v>40</v>
      </c>
      <c r="I63" s="45"/>
      <c r="J63" s="88"/>
    </row>
    <row r="64" spans="1:10" hidden="1" x14ac:dyDescent="0.25">
      <c r="A64" s="102"/>
      <c r="B64" s="10"/>
      <c r="C64" s="10"/>
      <c r="D64" s="10"/>
      <c r="E64" s="10"/>
      <c r="F64" s="10"/>
      <c r="G64" s="10"/>
      <c r="H64" s="10"/>
      <c r="I64" s="45"/>
      <c r="J64" s="88"/>
    </row>
    <row r="65" spans="1:10" hidden="1" x14ac:dyDescent="0.25">
      <c r="A65" s="87" t="s">
        <v>77</v>
      </c>
      <c r="B65" s="45"/>
      <c r="C65" s="45"/>
      <c r="D65" s="45"/>
      <c r="E65" s="45"/>
      <c r="F65" s="45"/>
      <c r="G65" s="45"/>
      <c r="H65" s="45"/>
      <c r="I65" s="45"/>
      <c r="J65" s="88"/>
    </row>
    <row r="66" spans="1:10" ht="17.25" hidden="1" x14ac:dyDescent="0.25">
      <c r="A66" s="109" t="s">
        <v>62</v>
      </c>
      <c r="B66" s="45" t="s">
        <v>49</v>
      </c>
      <c r="C66" s="45"/>
      <c r="D66" s="45"/>
      <c r="E66" s="45"/>
      <c r="F66" s="45"/>
      <c r="G66" s="45"/>
      <c r="H66" s="45"/>
      <c r="I66" s="45"/>
      <c r="J66" s="88"/>
    </row>
    <row r="67" spans="1:10" hidden="1" x14ac:dyDescent="0.25">
      <c r="A67" s="102"/>
      <c r="B67" s="45"/>
      <c r="C67" s="45"/>
      <c r="D67" s="45"/>
      <c r="E67" s="45"/>
      <c r="F67" s="45"/>
      <c r="G67" s="45"/>
      <c r="H67" s="45"/>
      <c r="I67" s="45"/>
      <c r="J67" s="88"/>
    </row>
    <row r="68" spans="1:10" ht="18" x14ac:dyDescent="0.25">
      <c r="A68" s="97"/>
      <c r="B68" s="22" t="s">
        <v>13</v>
      </c>
      <c r="C68" s="61" t="s">
        <v>38</v>
      </c>
      <c r="D68" s="61" t="s">
        <v>39</v>
      </c>
      <c r="E68" s="62" t="s">
        <v>44</v>
      </c>
      <c r="F68" s="63" t="s">
        <v>45</v>
      </c>
      <c r="G68" s="60" t="s">
        <v>57</v>
      </c>
      <c r="H68" s="10"/>
      <c r="I68" s="45"/>
      <c r="J68" s="88"/>
    </row>
    <row r="69" spans="1:10" x14ac:dyDescent="0.25">
      <c r="A69" s="97"/>
      <c r="B69" s="22">
        <v>1</v>
      </c>
      <c r="C69" s="64">
        <v>58</v>
      </c>
      <c r="D69" s="64">
        <v>58</v>
      </c>
      <c r="E69" s="64">
        <f t="shared" ref="E69:E78" si="9">C69-D69</f>
        <v>0</v>
      </c>
      <c r="F69" s="65">
        <f t="shared" ref="F69:F78" si="10">C69+D69</f>
        <v>116</v>
      </c>
      <c r="G69" s="50">
        <f>2*(E69/F69)*(E69/F69)</f>
        <v>0</v>
      </c>
      <c r="H69" s="10"/>
      <c r="I69" s="45"/>
      <c r="J69" s="88"/>
    </row>
    <row r="70" spans="1:10" x14ac:dyDescent="0.25">
      <c r="A70" s="97"/>
      <c r="B70" s="22">
        <v>2</v>
      </c>
      <c r="C70" s="64">
        <v>55</v>
      </c>
      <c r="D70" s="64">
        <v>55</v>
      </c>
      <c r="E70" s="64">
        <f t="shared" si="9"/>
        <v>0</v>
      </c>
      <c r="F70" s="65">
        <f t="shared" si="10"/>
        <v>110</v>
      </c>
      <c r="G70" s="50">
        <f>2*(E70/F70)*(E70/F70)</f>
        <v>0</v>
      </c>
      <c r="H70" s="10"/>
      <c r="I70" s="45"/>
      <c r="J70" s="88"/>
    </row>
    <row r="71" spans="1:10" x14ac:dyDescent="0.25">
      <c r="A71" s="97"/>
      <c r="B71" s="22">
        <v>3</v>
      </c>
      <c r="C71" s="64">
        <v>62</v>
      </c>
      <c r="D71" s="64">
        <v>61</v>
      </c>
      <c r="E71" s="64">
        <f t="shared" si="9"/>
        <v>1</v>
      </c>
      <c r="F71" s="65">
        <f t="shared" si="10"/>
        <v>123</v>
      </c>
      <c r="G71" s="50">
        <f>2*(E71/F71)*(E71/F71)</f>
        <v>1.3219644391565869E-4</v>
      </c>
      <c r="H71" s="10"/>
      <c r="I71" s="45"/>
      <c r="J71" s="88"/>
    </row>
    <row r="72" spans="1:10" x14ac:dyDescent="0.25">
      <c r="A72" s="97"/>
      <c r="B72" s="22">
        <v>4</v>
      </c>
      <c r="C72" s="64">
        <v>56</v>
      </c>
      <c r="D72" s="64">
        <v>56</v>
      </c>
      <c r="E72" s="64">
        <f t="shared" si="9"/>
        <v>0</v>
      </c>
      <c r="F72" s="65">
        <f t="shared" si="10"/>
        <v>112</v>
      </c>
      <c r="G72" s="50">
        <f>2*(E72/F72)*(E72/F72)</f>
        <v>0</v>
      </c>
      <c r="H72" s="10"/>
      <c r="I72" s="45"/>
      <c r="J72" s="88"/>
    </row>
    <row r="73" spans="1:10" x14ac:dyDescent="0.25">
      <c r="A73" s="97"/>
      <c r="B73" s="22">
        <v>5</v>
      </c>
      <c r="C73" s="64">
        <v>59</v>
      </c>
      <c r="D73" s="64">
        <v>58</v>
      </c>
      <c r="E73" s="64">
        <f t="shared" si="9"/>
        <v>1</v>
      </c>
      <c r="F73" s="65">
        <f t="shared" si="10"/>
        <v>117</v>
      </c>
      <c r="G73" s="50">
        <f t="shared" ref="G73" si="11">2*(E73/F73)*(E73/F73)</f>
        <v>1.4610271020527434E-4</v>
      </c>
      <c r="H73" s="10"/>
      <c r="I73" s="45"/>
      <c r="J73" s="88"/>
    </row>
    <row r="74" spans="1:10" x14ac:dyDescent="0.25">
      <c r="A74" s="97"/>
      <c r="B74" s="22">
        <v>6</v>
      </c>
      <c r="C74" s="64">
        <v>53</v>
      </c>
      <c r="D74" s="64">
        <v>50</v>
      </c>
      <c r="E74" s="64">
        <f t="shared" si="9"/>
        <v>3</v>
      </c>
      <c r="F74" s="65">
        <f t="shared" si="10"/>
        <v>103</v>
      </c>
      <c r="G74" s="50">
        <f>2*(E74/F74)*(E74/F74)</f>
        <v>1.6966726364407579E-3</v>
      </c>
      <c r="H74" s="10"/>
      <c r="I74" s="45"/>
      <c r="J74" s="88"/>
    </row>
    <row r="75" spans="1:10" x14ac:dyDescent="0.25">
      <c r="A75" s="97"/>
      <c r="B75" s="22">
        <v>7</v>
      </c>
      <c r="C75" s="64">
        <v>63</v>
      </c>
      <c r="D75" s="64">
        <v>63</v>
      </c>
      <c r="E75" s="64">
        <f t="shared" si="9"/>
        <v>0</v>
      </c>
      <c r="F75" s="65">
        <f t="shared" si="10"/>
        <v>126</v>
      </c>
      <c r="G75" s="50">
        <f t="shared" ref="G75" si="12">2*(E75/F75)*(E75/F75)</f>
        <v>0</v>
      </c>
      <c r="H75" s="10"/>
      <c r="I75" s="45"/>
      <c r="J75" s="88"/>
    </row>
    <row r="76" spans="1:10" x14ac:dyDescent="0.25">
      <c r="A76" s="97"/>
      <c r="B76" s="22">
        <v>8</v>
      </c>
      <c r="C76" s="64">
        <v>55</v>
      </c>
      <c r="D76" s="64">
        <v>58</v>
      </c>
      <c r="E76" s="64">
        <f t="shared" si="9"/>
        <v>-3</v>
      </c>
      <c r="F76" s="65">
        <f t="shared" si="10"/>
        <v>113</v>
      </c>
      <c r="G76" s="50">
        <f>2*(E76/F76)*(E76/F76)</f>
        <v>1.4096640300728326E-3</v>
      </c>
      <c r="H76" s="10"/>
      <c r="I76" s="45"/>
      <c r="J76" s="88"/>
    </row>
    <row r="77" spans="1:10" x14ac:dyDescent="0.25">
      <c r="A77" s="97"/>
      <c r="B77" s="22">
        <v>9</v>
      </c>
      <c r="C77" s="64">
        <v>57</v>
      </c>
      <c r="D77" s="64">
        <v>52</v>
      </c>
      <c r="E77" s="64">
        <f t="shared" si="9"/>
        <v>5</v>
      </c>
      <c r="F77" s="65">
        <f t="shared" si="10"/>
        <v>109</v>
      </c>
      <c r="G77" s="50">
        <f>2*(E77/F77)*(E77/F77)</f>
        <v>4.2083999663328009E-3</v>
      </c>
      <c r="H77" s="10"/>
      <c r="I77" s="45"/>
      <c r="J77" s="88"/>
    </row>
    <row r="78" spans="1:10" x14ac:dyDescent="0.25">
      <c r="A78" s="97"/>
      <c r="B78" s="22">
        <v>10</v>
      </c>
      <c r="C78" s="64">
        <v>53</v>
      </c>
      <c r="D78" s="66">
        <v>54</v>
      </c>
      <c r="E78" s="64">
        <f t="shared" si="9"/>
        <v>-1</v>
      </c>
      <c r="F78" s="67">
        <f t="shared" si="10"/>
        <v>107</v>
      </c>
      <c r="G78" s="51">
        <f>2*(E78/F78)*(E78/F78)</f>
        <v>1.7468774565464231E-4</v>
      </c>
      <c r="H78" s="10"/>
      <c r="I78" s="45"/>
      <c r="J78" s="88"/>
    </row>
    <row r="79" spans="1:10" x14ac:dyDescent="0.25">
      <c r="A79" s="97"/>
      <c r="B79" s="52" t="s">
        <v>32</v>
      </c>
      <c r="C79" s="72">
        <f>SUM(C69:C78)</f>
        <v>571</v>
      </c>
      <c r="D79" s="52">
        <f>SUM(D69:D78)</f>
        <v>565</v>
      </c>
      <c r="E79" s="52"/>
      <c r="F79" s="52"/>
      <c r="G79" s="53">
        <f>SUM(G69:G78)</f>
        <v>7.7677235326219663E-3</v>
      </c>
      <c r="H79" s="10"/>
      <c r="I79" s="45"/>
      <c r="J79" s="88"/>
    </row>
    <row r="80" spans="1:10" ht="18.75" x14ac:dyDescent="0.25">
      <c r="A80" s="97"/>
      <c r="B80" s="10"/>
      <c r="C80" s="10"/>
      <c r="D80" s="10"/>
      <c r="E80" s="10"/>
      <c r="F80" s="54" t="s">
        <v>63</v>
      </c>
      <c r="G80" s="55">
        <f>G79/10</f>
        <v>7.7677235326219663E-4</v>
      </c>
      <c r="H80" s="10"/>
      <c r="I80" s="45"/>
      <c r="J80" s="88"/>
    </row>
    <row r="81" spans="1:10" x14ac:dyDescent="0.25">
      <c r="A81" s="137" t="s">
        <v>58</v>
      </c>
      <c r="B81" s="135"/>
      <c r="C81" s="135"/>
      <c r="D81" s="135"/>
      <c r="E81" s="135"/>
      <c r="F81" s="136"/>
      <c r="G81" s="56">
        <f>POWER(G80,1/2)*100</f>
        <v>2.7870636039785612</v>
      </c>
      <c r="H81" s="108" t="s">
        <v>40</v>
      </c>
      <c r="I81" s="45"/>
      <c r="J81" s="88"/>
    </row>
    <row r="82" spans="1:10" x14ac:dyDescent="0.25">
      <c r="A82" s="102"/>
      <c r="B82" s="10"/>
      <c r="C82" s="10"/>
      <c r="D82" s="10"/>
      <c r="E82" s="10"/>
      <c r="F82" s="10"/>
      <c r="G82" s="10"/>
      <c r="H82" s="10"/>
      <c r="I82" s="45"/>
      <c r="J82" s="88"/>
    </row>
    <row r="83" spans="1:10" x14ac:dyDescent="0.25">
      <c r="A83" s="102"/>
      <c r="B83" s="10"/>
      <c r="C83" s="10"/>
      <c r="D83" s="10"/>
      <c r="E83" s="10"/>
      <c r="F83" s="10"/>
      <c r="G83" s="10"/>
      <c r="H83" s="10"/>
      <c r="I83" s="45"/>
      <c r="J83" s="88"/>
    </row>
    <row r="84" spans="1:10" x14ac:dyDescent="0.25">
      <c r="A84" s="95" t="s">
        <v>37</v>
      </c>
      <c r="B84" s="10"/>
      <c r="C84" s="10"/>
      <c r="D84" s="10"/>
      <c r="E84" s="10"/>
      <c r="F84" s="10"/>
      <c r="G84" s="10"/>
      <c r="H84" s="10"/>
      <c r="I84" s="45"/>
      <c r="J84" s="88"/>
    </row>
    <row r="85" spans="1:10" ht="17.25" x14ac:dyDescent="0.25">
      <c r="A85" s="109" t="s">
        <v>64</v>
      </c>
      <c r="B85" s="45" t="s">
        <v>51</v>
      </c>
      <c r="C85" s="45"/>
      <c r="D85" s="10"/>
      <c r="E85" s="10"/>
      <c r="F85" s="10"/>
      <c r="G85" s="10"/>
      <c r="H85" s="10"/>
      <c r="I85" s="45"/>
      <c r="J85" s="88"/>
    </row>
    <row r="86" spans="1:10" x14ac:dyDescent="0.25">
      <c r="A86" s="95"/>
      <c r="B86" s="10"/>
      <c r="C86" s="10"/>
      <c r="D86" s="10"/>
      <c r="E86" s="10"/>
      <c r="F86" s="10"/>
      <c r="G86" s="10"/>
      <c r="H86" s="10"/>
      <c r="I86" s="45"/>
      <c r="J86" s="88"/>
    </row>
    <row r="87" spans="1:10" ht="18" x14ac:dyDescent="0.25">
      <c r="A87" s="97"/>
      <c r="B87" s="52" t="s">
        <v>13</v>
      </c>
      <c r="C87" s="52" t="s">
        <v>11</v>
      </c>
      <c r="D87" s="52" t="s">
        <v>78</v>
      </c>
      <c r="E87" s="52" t="s">
        <v>79</v>
      </c>
      <c r="F87" s="52" t="s">
        <v>12</v>
      </c>
      <c r="G87" s="52" t="s">
        <v>41</v>
      </c>
      <c r="H87" s="60" t="s">
        <v>56</v>
      </c>
      <c r="I87" s="60" t="s">
        <v>57</v>
      </c>
      <c r="J87" s="88"/>
    </row>
    <row r="88" spans="1:10" x14ac:dyDescent="0.25">
      <c r="A88" s="97"/>
      <c r="B88" s="52">
        <v>1</v>
      </c>
      <c r="C88" s="64">
        <v>58</v>
      </c>
      <c r="D88" s="64">
        <v>60</v>
      </c>
      <c r="E88" s="64">
        <v>58</v>
      </c>
      <c r="F88" s="57">
        <f t="shared" ref="F88:F102" si="13">AVERAGE(C88:E88)</f>
        <v>58.666666666666664</v>
      </c>
      <c r="G88" s="57">
        <f t="shared" ref="G88:G102" si="14">STDEV(C88:E88)</f>
        <v>1.1547005383792517</v>
      </c>
      <c r="H88" s="68">
        <f t="shared" ref="H88:H102" si="15">G88/F88</f>
        <v>1.9682395540555429E-2</v>
      </c>
      <c r="I88" s="58">
        <f t="shared" ref="I88:I102" si="16">H88*H88</f>
        <v>3.8739669421487621E-4</v>
      </c>
      <c r="J88" s="88"/>
    </row>
    <row r="89" spans="1:10" x14ac:dyDescent="0.25">
      <c r="A89" s="97"/>
      <c r="B89" s="52">
        <v>2</v>
      </c>
      <c r="C89" s="64">
        <v>55</v>
      </c>
      <c r="D89" s="64">
        <v>63</v>
      </c>
      <c r="E89" s="64">
        <v>61</v>
      </c>
      <c r="F89" s="57">
        <f t="shared" si="13"/>
        <v>59.666666666666664</v>
      </c>
      <c r="G89" s="57">
        <f t="shared" si="14"/>
        <v>4.1633319989322661</v>
      </c>
      <c r="H89" s="68">
        <f t="shared" si="15"/>
        <v>6.9776513948585472E-2</v>
      </c>
      <c r="I89" s="58">
        <f t="shared" si="16"/>
        <v>4.8687618988171432E-3</v>
      </c>
      <c r="J89" s="88"/>
    </row>
    <row r="90" spans="1:10" x14ac:dyDescent="0.25">
      <c r="A90" s="97"/>
      <c r="B90" s="52">
        <v>3</v>
      </c>
      <c r="C90" s="64">
        <v>62</v>
      </c>
      <c r="D90" s="64">
        <v>61</v>
      </c>
      <c r="E90" s="64">
        <v>60</v>
      </c>
      <c r="F90" s="57">
        <f t="shared" si="13"/>
        <v>61</v>
      </c>
      <c r="G90" s="57">
        <f t="shared" si="14"/>
        <v>1</v>
      </c>
      <c r="H90" s="68">
        <f t="shared" si="15"/>
        <v>1.6393442622950821E-2</v>
      </c>
      <c r="I90" s="58">
        <f t="shared" si="16"/>
        <v>2.6874496103198068E-4</v>
      </c>
      <c r="J90" s="88"/>
    </row>
    <row r="91" spans="1:10" x14ac:dyDescent="0.25">
      <c r="A91" s="97"/>
      <c r="B91" s="52">
        <v>4</v>
      </c>
      <c r="C91" s="64">
        <v>56</v>
      </c>
      <c r="D91" s="64">
        <v>62</v>
      </c>
      <c r="E91" s="64">
        <v>60</v>
      </c>
      <c r="F91" s="57">
        <f t="shared" si="13"/>
        <v>59.333333333333336</v>
      </c>
      <c r="G91" s="57">
        <f t="shared" si="14"/>
        <v>3.0550504633038935</v>
      </c>
      <c r="H91" s="68">
        <f t="shared" si="15"/>
        <v>5.1489614550065621E-2</v>
      </c>
      <c r="I91" s="58">
        <f t="shared" si="16"/>
        <v>2.6511804065143295E-3</v>
      </c>
      <c r="J91" s="88"/>
    </row>
    <row r="92" spans="1:10" x14ac:dyDescent="0.25">
      <c r="A92" s="97"/>
      <c r="B92" s="52">
        <v>5</v>
      </c>
      <c r="C92" s="64">
        <v>59</v>
      </c>
      <c r="D92" s="64">
        <v>55</v>
      </c>
      <c r="E92" s="64">
        <v>58</v>
      </c>
      <c r="F92" s="57">
        <f t="shared" si="13"/>
        <v>57.333333333333336</v>
      </c>
      <c r="G92" s="57">
        <f t="shared" si="14"/>
        <v>2.0816659994661326</v>
      </c>
      <c r="H92" s="68">
        <f t="shared" si="15"/>
        <v>3.6308127897665105E-2</v>
      </c>
      <c r="I92" s="58">
        <f t="shared" si="16"/>
        <v>1.3182801514332071E-3</v>
      </c>
      <c r="J92" s="88"/>
    </row>
    <row r="93" spans="1:10" x14ac:dyDescent="0.25">
      <c r="A93" s="97"/>
      <c r="B93" s="52">
        <v>6</v>
      </c>
      <c r="C93" s="64">
        <v>53</v>
      </c>
      <c r="D93" s="64">
        <v>51</v>
      </c>
      <c r="E93" s="64">
        <v>56</v>
      </c>
      <c r="F93" s="57">
        <f t="shared" si="13"/>
        <v>53.333333333333336</v>
      </c>
      <c r="G93" s="57">
        <f t="shared" si="14"/>
        <v>2.5166114784235831</v>
      </c>
      <c r="H93" s="68">
        <f t="shared" si="15"/>
        <v>4.7186465220442182E-2</v>
      </c>
      <c r="I93" s="58">
        <f t="shared" si="16"/>
        <v>2.2265624999999998E-3</v>
      </c>
      <c r="J93" s="88"/>
    </row>
    <row r="94" spans="1:10" x14ac:dyDescent="0.25">
      <c r="A94" s="97"/>
      <c r="B94" s="52">
        <v>7</v>
      </c>
      <c r="C94" s="64">
        <v>63</v>
      </c>
      <c r="D94" s="64">
        <v>68</v>
      </c>
      <c r="E94" s="64">
        <v>72</v>
      </c>
      <c r="F94" s="57">
        <f t="shared" si="13"/>
        <v>67.666666666666671</v>
      </c>
      <c r="G94" s="57">
        <f t="shared" si="14"/>
        <v>4.5092497528228943</v>
      </c>
      <c r="H94" s="68">
        <f t="shared" si="15"/>
        <v>6.663915890871272E-2</v>
      </c>
      <c r="I94" s="58">
        <f t="shared" si="16"/>
        <v>4.4407775000606655E-3</v>
      </c>
      <c r="J94" s="88"/>
    </row>
    <row r="95" spans="1:10" x14ac:dyDescent="0.25">
      <c r="A95" s="97"/>
      <c r="B95" s="52">
        <v>8</v>
      </c>
      <c r="C95" s="64">
        <v>55</v>
      </c>
      <c r="D95" s="64">
        <v>56</v>
      </c>
      <c r="E95" s="64">
        <v>55</v>
      </c>
      <c r="F95" s="57">
        <f t="shared" si="13"/>
        <v>55.333333333333336</v>
      </c>
      <c r="G95" s="57">
        <f t="shared" si="14"/>
        <v>0.57735026918962584</v>
      </c>
      <c r="H95" s="68">
        <f t="shared" si="15"/>
        <v>1.0434041009451068E-2</v>
      </c>
      <c r="I95" s="58">
        <f t="shared" si="16"/>
        <v>1.0886921178690666E-4</v>
      </c>
      <c r="J95" s="88"/>
    </row>
    <row r="96" spans="1:10" x14ac:dyDescent="0.25">
      <c r="A96" s="97"/>
      <c r="B96" s="52">
        <v>9</v>
      </c>
      <c r="C96" s="64">
        <v>57</v>
      </c>
      <c r="D96" s="64">
        <v>59</v>
      </c>
      <c r="E96" s="64">
        <v>61</v>
      </c>
      <c r="F96" s="57">
        <f t="shared" si="13"/>
        <v>59</v>
      </c>
      <c r="G96" s="57">
        <f t="shared" si="14"/>
        <v>2</v>
      </c>
      <c r="H96" s="68">
        <f t="shared" si="15"/>
        <v>3.3898305084745763E-2</v>
      </c>
      <c r="I96" s="58">
        <f t="shared" si="16"/>
        <v>1.1490950876185005E-3</v>
      </c>
      <c r="J96" s="88"/>
    </row>
    <row r="97" spans="1:10" x14ac:dyDescent="0.25">
      <c r="A97" s="97"/>
      <c r="B97" s="52">
        <v>10</v>
      </c>
      <c r="C97" s="64">
        <v>53</v>
      </c>
      <c r="D97" s="64">
        <v>49</v>
      </c>
      <c r="E97" s="64">
        <v>57</v>
      </c>
      <c r="F97" s="57">
        <f t="shared" si="13"/>
        <v>53</v>
      </c>
      <c r="G97" s="57">
        <f t="shared" si="14"/>
        <v>4</v>
      </c>
      <c r="H97" s="68">
        <f t="shared" si="15"/>
        <v>7.5471698113207544E-2</v>
      </c>
      <c r="I97" s="58">
        <f t="shared" si="16"/>
        <v>5.6959772160911351E-3</v>
      </c>
      <c r="J97" s="88"/>
    </row>
    <row r="98" spans="1:10" x14ac:dyDescent="0.25">
      <c r="A98" s="97"/>
      <c r="B98" s="52">
        <v>11</v>
      </c>
      <c r="C98" s="64">
        <v>61</v>
      </c>
      <c r="D98" s="64">
        <v>58</v>
      </c>
      <c r="E98" s="71">
        <v>61</v>
      </c>
      <c r="F98" s="57">
        <f t="shared" si="13"/>
        <v>60</v>
      </c>
      <c r="G98" s="57">
        <f t="shared" si="14"/>
        <v>1.7320508075688772</v>
      </c>
      <c r="H98" s="68">
        <f t="shared" si="15"/>
        <v>2.8867513459481287E-2</v>
      </c>
      <c r="I98" s="58">
        <f t="shared" si="16"/>
        <v>8.3333333333333328E-4</v>
      </c>
      <c r="J98" s="88"/>
    </row>
    <row r="99" spans="1:10" x14ac:dyDescent="0.25">
      <c r="A99" s="97"/>
      <c r="B99" s="52">
        <v>12</v>
      </c>
      <c r="C99" s="64">
        <v>58</v>
      </c>
      <c r="D99" s="64">
        <v>58</v>
      </c>
      <c r="E99" s="71">
        <v>57</v>
      </c>
      <c r="F99" s="57">
        <f t="shared" si="13"/>
        <v>57.666666666666664</v>
      </c>
      <c r="G99" s="57">
        <f t="shared" si="14"/>
        <v>0.57735026918962584</v>
      </c>
      <c r="H99" s="68">
        <f t="shared" si="15"/>
        <v>1.0011854379010853E-2</v>
      </c>
      <c r="I99" s="58">
        <f t="shared" si="16"/>
        <v>1.0023722810651879E-4</v>
      </c>
      <c r="J99" s="88"/>
    </row>
    <row r="100" spans="1:10" x14ac:dyDescent="0.25">
      <c r="A100" s="97"/>
      <c r="B100" s="52">
        <v>13</v>
      </c>
      <c r="C100" s="64">
        <v>60</v>
      </c>
      <c r="D100" s="64">
        <v>59</v>
      </c>
      <c r="E100" s="71">
        <v>57</v>
      </c>
      <c r="F100" s="57">
        <f t="shared" si="13"/>
        <v>58.666666666666664</v>
      </c>
      <c r="G100" s="57">
        <f t="shared" si="14"/>
        <v>1.5275252316519465</v>
      </c>
      <c r="H100" s="68">
        <f t="shared" si="15"/>
        <v>2.6037361903158182E-2</v>
      </c>
      <c r="I100" s="58">
        <f t="shared" si="16"/>
        <v>6.7794421487603308E-4</v>
      </c>
      <c r="J100" s="88"/>
    </row>
    <row r="101" spans="1:10" x14ac:dyDescent="0.25">
      <c r="A101" s="97"/>
      <c r="B101" s="52">
        <v>14</v>
      </c>
      <c r="C101" s="64">
        <v>59</v>
      </c>
      <c r="D101" s="64">
        <v>61</v>
      </c>
      <c r="E101" s="71">
        <v>64</v>
      </c>
      <c r="F101" s="57">
        <f t="shared" si="13"/>
        <v>61.333333333333336</v>
      </c>
      <c r="G101" s="57">
        <f t="shared" si="14"/>
        <v>2.5166114784235831</v>
      </c>
      <c r="H101" s="68">
        <f t="shared" si="15"/>
        <v>4.1031708887341027E-2</v>
      </c>
      <c r="I101" s="58">
        <f t="shared" si="16"/>
        <v>1.6836011342155005E-3</v>
      </c>
      <c r="J101" s="88"/>
    </row>
    <row r="102" spans="1:10" x14ac:dyDescent="0.25">
      <c r="A102" s="97"/>
      <c r="B102" s="52">
        <v>15</v>
      </c>
      <c r="C102" s="64">
        <v>55</v>
      </c>
      <c r="D102" s="64">
        <v>61</v>
      </c>
      <c r="E102" s="71">
        <v>64</v>
      </c>
      <c r="F102" s="57">
        <f t="shared" si="13"/>
        <v>60</v>
      </c>
      <c r="G102" s="57">
        <f t="shared" si="14"/>
        <v>4.5825756949558398</v>
      </c>
      <c r="H102" s="68">
        <f t="shared" si="15"/>
        <v>7.6376261582597332E-2</v>
      </c>
      <c r="I102" s="58">
        <f t="shared" si="16"/>
        <v>5.8333333333333327E-3</v>
      </c>
      <c r="J102" s="88"/>
    </row>
    <row r="103" spans="1:10" x14ac:dyDescent="0.25">
      <c r="A103" s="97"/>
      <c r="B103" s="52" t="s">
        <v>32</v>
      </c>
      <c r="C103" s="52">
        <f>SUM(C88:C102)</f>
        <v>864</v>
      </c>
      <c r="D103" s="52">
        <f>SUM(D88:D102)</f>
        <v>881</v>
      </c>
      <c r="E103" s="52">
        <f>SUM(E88:E102)</f>
        <v>901</v>
      </c>
      <c r="F103" s="52"/>
      <c r="G103" s="52"/>
      <c r="H103" s="59"/>
      <c r="I103" s="53">
        <f>SUM(I88:I102)</f>
        <v>3.2244094871433461E-2</v>
      </c>
      <c r="J103" s="88"/>
    </row>
    <row r="104" spans="1:10" ht="18.75" x14ac:dyDescent="0.25">
      <c r="A104" s="97"/>
      <c r="B104" s="45"/>
      <c r="C104" s="10"/>
      <c r="D104" s="10"/>
      <c r="E104" s="10"/>
      <c r="F104" s="10"/>
      <c r="G104" s="10"/>
      <c r="H104" s="42" t="s">
        <v>63</v>
      </c>
      <c r="I104" s="58">
        <f>AVERAGE(I88:I102)</f>
        <v>2.1496063247622306E-3</v>
      </c>
      <c r="J104" s="110" t="s">
        <v>40</v>
      </c>
    </row>
    <row r="105" spans="1:10" x14ac:dyDescent="0.25">
      <c r="A105" s="102"/>
      <c r="B105" s="10"/>
      <c r="C105" s="10"/>
      <c r="D105" s="135" t="s">
        <v>59</v>
      </c>
      <c r="E105" s="135"/>
      <c r="F105" s="135"/>
      <c r="G105" s="135"/>
      <c r="H105" s="136"/>
      <c r="I105" s="56">
        <f>POWER(I104,1/2)*100</f>
        <v>4.6363847173872781</v>
      </c>
      <c r="J105" s="88"/>
    </row>
    <row r="106" spans="1:10" x14ac:dyDescent="0.25">
      <c r="A106" s="111"/>
      <c r="B106" s="112"/>
      <c r="C106" s="112"/>
      <c r="D106" s="112"/>
      <c r="E106" s="112"/>
      <c r="F106" s="112"/>
      <c r="G106" s="112"/>
      <c r="H106" s="112"/>
      <c r="I106" s="103"/>
      <c r="J106" s="113"/>
    </row>
  </sheetData>
  <mergeCells count="7">
    <mergeCell ref="D105:H105"/>
    <mergeCell ref="A27:F27"/>
    <mergeCell ref="A8:H9"/>
    <mergeCell ref="B3:H4"/>
    <mergeCell ref="A45:F45"/>
    <mergeCell ref="A63:F63"/>
    <mergeCell ref="A81:F81"/>
  </mergeCells>
  <conditionalFormatting sqref="G6:G7">
    <cfRule type="containsText" dxfId="3" priority="4" stopIfTrue="1" operator="containsText" text="negative">
      <formula>NOT(ISERROR(SEARCH("negative",G6)))</formula>
    </cfRule>
  </conditionalFormatting>
  <conditionalFormatting sqref="F6:F7">
    <cfRule type="containsText" dxfId="2" priority="3" stopIfTrue="1" operator="containsText" text="negative">
      <formula>NOT(ISERROR(SEARCH("negative",F6)))</formula>
    </cfRule>
  </conditionalFormatting>
  <pageMargins left="0.7" right="0.7" top="0.75" bottom="0.75" header="0.3" footer="0.3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7"/>
  <sheetViews>
    <sheetView workbookViewId="0">
      <selection activeCell="J61" sqref="J61"/>
    </sheetView>
  </sheetViews>
  <sheetFormatPr defaultRowHeight="15" x14ac:dyDescent="0.25"/>
  <cols>
    <col min="1" max="1" width="16.7109375" style="6" customWidth="1"/>
    <col min="2" max="2" width="9.85546875" style="6" customWidth="1"/>
    <col min="3" max="3" width="11.85546875" style="6" customWidth="1"/>
    <col min="4" max="4" width="13.5703125" customWidth="1"/>
    <col min="5" max="5" width="14" customWidth="1"/>
  </cols>
  <sheetData>
    <row r="1" spans="1:8" x14ac:dyDescent="0.25">
      <c r="A1" s="86" t="s">
        <v>20</v>
      </c>
      <c r="B1" s="86" t="s">
        <v>87</v>
      </c>
      <c r="C1" s="82"/>
      <c r="D1" s="82"/>
      <c r="E1" s="82"/>
      <c r="F1" s="82"/>
      <c r="G1" s="82"/>
      <c r="H1" s="83"/>
    </row>
    <row r="2" spans="1:8" x14ac:dyDescent="0.25">
      <c r="A2" s="49"/>
      <c r="B2" s="49"/>
      <c r="C2" s="45"/>
      <c r="D2" s="45"/>
      <c r="E2" s="45"/>
      <c r="F2" s="45"/>
      <c r="G2" s="45"/>
      <c r="H2" s="88"/>
    </row>
    <row r="3" spans="1:8" x14ac:dyDescent="0.25">
      <c r="A3" s="106" t="s">
        <v>2</v>
      </c>
      <c r="B3" s="140" t="s">
        <v>98</v>
      </c>
      <c r="C3" s="140"/>
      <c r="D3" s="140"/>
      <c r="E3" s="140"/>
      <c r="F3" s="140"/>
      <c r="G3" s="140"/>
      <c r="H3" s="141"/>
    </row>
    <row r="4" spans="1:8" x14ac:dyDescent="0.25">
      <c r="A4" s="106"/>
      <c r="B4" s="140"/>
      <c r="C4" s="140"/>
      <c r="D4" s="140"/>
      <c r="E4" s="140"/>
      <c r="F4" s="140"/>
      <c r="G4" s="140"/>
      <c r="H4" s="141"/>
    </row>
    <row r="5" spans="1:8" x14ac:dyDescent="0.25">
      <c r="A5" s="106" t="s">
        <v>10</v>
      </c>
      <c r="B5" s="90" t="s">
        <v>86</v>
      </c>
      <c r="C5" s="45"/>
      <c r="D5" s="45"/>
      <c r="E5" s="45"/>
      <c r="F5" s="45"/>
      <c r="G5" s="45"/>
      <c r="H5" s="88"/>
    </row>
    <row r="6" spans="1:8" x14ac:dyDescent="0.25">
      <c r="A6" s="107" t="s">
        <v>3</v>
      </c>
      <c r="B6" s="45" t="s">
        <v>88</v>
      </c>
      <c r="C6" s="45"/>
      <c r="D6" s="45"/>
      <c r="E6" s="34"/>
      <c r="F6" s="34"/>
      <c r="G6" s="34"/>
      <c r="H6" s="88"/>
    </row>
    <row r="7" spans="1:8" x14ac:dyDescent="0.25">
      <c r="A7" s="107"/>
      <c r="B7" s="45"/>
      <c r="C7" s="45"/>
      <c r="D7" s="45"/>
      <c r="E7" s="34"/>
      <c r="F7" s="34"/>
      <c r="G7" s="34"/>
      <c r="H7" s="88"/>
    </row>
    <row r="8" spans="1:8" x14ac:dyDescent="0.25">
      <c r="A8" s="139" t="s">
        <v>85</v>
      </c>
      <c r="B8" s="139"/>
      <c r="C8" s="139"/>
      <c r="D8" s="139"/>
      <c r="E8" s="139"/>
      <c r="F8" s="139"/>
      <c r="G8" s="139"/>
      <c r="H8" s="142"/>
    </row>
    <row r="9" spans="1:8" x14ac:dyDescent="0.25">
      <c r="A9" s="139"/>
      <c r="B9" s="139"/>
      <c r="C9" s="139"/>
      <c r="D9" s="139"/>
      <c r="E9" s="139"/>
      <c r="F9" s="139"/>
      <c r="G9" s="139"/>
      <c r="H9" s="142"/>
    </row>
    <row r="10" spans="1:8" x14ac:dyDescent="0.25">
      <c r="A10" s="93"/>
      <c r="B10" s="93"/>
      <c r="C10" s="93"/>
      <c r="D10" s="93"/>
      <c r="E10" s="93"/>
      <c r="F10" s="93"/>
      <c r="G10" s="93"/>
      <c r="H10" s="94"/>
    </row>
    <row r="11" spans="1:8" x14ac:dyDescent="0.25">
      <c r="A11" s="108" t="s">
        <v>84</v>
      </c>
      <c r="B11" s="10"/>
      <c r="C11" s="10"/>
      <c r="D11" s="10"/>
      <c r="E11" s="10"/>
      <c r="F11" s="10"/>
      <c r="G11" s="10"/>
      <c r="H11" s="96"/>
    </row>
    <row r="12" spans="1:8" x14ac:dyDescent="0.25">
      <c r="A12" s="108"/>
      <c r="B12" s="10"/>
      <c r="C12" s="10"/>
      <c r="D12" s="10"/>
      <c r="E12" s="119" t="s">
        <v>82</v>
      </c>
      <c r="F12" s="10"/>
      <c r="G12" s="10"/>
      <c r="H12" s="96"/>
    </row>
    <row r="13" spans="1:8" x14ac:dyDescent="0.25">
      <c r="A13" s="45"/>
      <c r="B13" s="52" t="s">
        <v>13</v>
      </c>
      <c r="C13" s="52" t="s">
        <v>11</v>
      </c>
      <c r="D13" s="52" t="s">
        <v>11</v>
      </c>
      <c r="E13" s="119"/>
      <c r="F13" s="45"/>
      <c r="G13" s="45"/>
      <c r="H13" s="88"/>
    </row>
    <row r="14" spans="1:8" x14ac:dyDescent="0.25">
      <c r="A14" s="45"/>
      <c r="B14" s="52">
        <v>1</v>
      </c>
      <c r="C14" s="114">
        <v>30.6</v>
      </c>
      <c r="D14" s="114">
        <v>32.4</v>
      </c>
      <c r="E14" s="85">
        <f>STDEV(C14:D14)/AVERAGE(C14:D14)*STDEV(C14:D14)/AVERAGE(C14:D14)</f>
        <v>1.6326530612244844E-3</v>
      </c>
      <c r="F14" s="98"/>
      <c r="G14" s="98"/>
      <c r="H14" s="99"/>
    </row>
    <row r="15" spans="1:8" x14ac:dyDescent="0.25">
      <c r="A15" s="45"/>
      <c r="B15" s="52">
        <v>2</v>
      </c>
      <c r="C15" s="114">
        <v>36.4</v>
      </c>
      <c r="D15" s="114">
        <v>38.4</v>
      </c>
      <c r="E15" s="85">
        <f t="shared" ref="E15:E23" si="0">STDEV(C15:D15)/AVERAGE(C15:D15)*STDEV(C15:D15)/AVERAGE(C15:D15)</f>
        <v>1.4298378563870858E-3</v>
      </c>
      <c r="F15" s="98"/>
      <c r="G15" s="98"/>
      <c r="H15" s="99"/>
    </row>
    <row r="16" spans="1:8" x14ac:dyDescent="0.25">
      <c r="A16" s="45"/>
      <c r="B16" s="52">
        <v>3</v>
      </c>
      <c r="C16" s="114">
        <v>36.4</v>
      </c>
      <c r="D16" s="114">
        <v>36.4</v>
      </c>
      <c r="E16" s="85">
        <f t="shared" si="0"/>
        <v>0</v>
      </c>
      <c r="F16" s="98"/>
      <c r="G16" s="98"/>
      <c r="H16" s="99"/>
    </row>
    <row r="17" spans="1:8" x14ac:dyDescent="0.25">
      <c r="A17" s="45"/>
      <c r="B17" s="52">
        <v>4</v>
      </c>
      <c r="C17" s="114">
        <v>40.6</v>
      </c>
      <c r="D17" s="114">
        <v>40.6</v>
      </c>
      <c r="E17" s="85">
        <f t="shared" si="0"/>
        <v>0</v>
      </c>
      <c r="F17" s="98"/>
      <c r="G17" s="98"/>
      <c r="H17" s="99"/>
    </row>
    <row r="18" spans="1:8" x14ac:dyDescent="0.25">
      <c r="A18" s="45"/>
      <c r="B18" s="52">
        <v>5</v>
      </c>
      <c r="C18" s="114">
        <v>28.8</v>
      </c>
      <c r="D18" s="114">
        <v>30.6</v>
      </c>
      <c r="E18" s="85">
        <f t="shared" si="0"/>
        <v>1.8365472910927463E-3</v>
      </c>
      <c r="F18" s="98"/>
      <c r="G18" s="98"/>
      <c r="H18" s="99"/>
    </row>
    <row r="19" spans="1:8" x14ac:dyDescent="0.25">
      <c r="A19" s="45"/>
      <c r="B19" s="52">
        <v>6</v>
      </c>
      <c r="C19" s="114">
        <v>27.1</v>
      </c>
      <c r="D19" s="114">
        <v>27.1</v>
      </c>
      <c r="E19" s="85">
        <f t="shared" si="0"/>
        <v>0</v>
      </c>
      <c r="F19" s="98"/>
      <c r="G19" s="98"/>
      <c r="H19" s="99"/>
    </row>
    <row r="20" spans="1:8" x14ac:dyDescent="0.25">
      <c r="A20" s="45"/>
      <c r="B20" s="52">
        <v>7</v>
      </c>
      <c r="C20" s="114">
        <v>23.8</v>
      </c>
      <c r="D20" s="114">
        <v>23.8</v>
      </c>
      <c r="E20" s="85">
        <f t="shared" si="0"/>
        <v>0</v>
      </c>
      <c r="F20" s="98"/>
      <c r="G20" s="98"/>
      <c r="H20" s="99"/>
    </row>
    <row r="21" spans="1:8" x14ac:dyDescent="0.25">
      <c r="A21" s="45"/>
      <c r="B21" s="52">
        <v>8</v>
      </c>
      <c r="C21" s="114">
        <v>40.6</v>
      </c>
      <c r="D21" s="114">
        <v>40.6</v>
      </c>
      <c r="E21" s="85">
        <f t="shared" si="0"/>
        <v>0</v>
      </c>
      <c r="F21" s="98"/>
      <c r="G21" s="98"/>
      <c r="H21" s="99"/>
    </row>
    <row r="22" spans="1:8" x14ac:dyDescent="0.25">
      <c r="A22" s="45"/>
      <c r="B22" s="52">
        <v>9</v>
      </c>
      <c r="C22" s="114">
        <v>30.6</v>
      </c>
      <c r="D22" s="114">
        <v>30.6</v>
      </c>
      <c r="E22" s="85">
        <f t="shared" si="0"/>
        <v>0</v>
      </c>
      <c r="F22" s="98"/>
      <c r="G22" s="98"/>
      <c r="H22" s="99"/>
    </row>
    <row r="23" spans="1:8" x14ac:dyDescent="0.25">
      <c r="A23" s="45"/>
      <c r="B23" s="52">
        <v>10</v>
      </c>
      <c r="C23" s="114">
        <v>42.9</v>
      </c>
      <c r="D23" s="114">
        <v>42.9</v>
      </c>
      <c r="E23" s="85">
        <f t="shared" si="0"/>
        <v>0</v>
      </c>
      <c r="F23" s="98"/>
      <c r="G23" s="98"/>
      <c r="H23" s="99"/>
    </row>
    <row r="24" spans="1:8" x14ac:dyDescent="0.25">
      <c r="A24" s="45"/>
      <c r="B24" s="45" t="s">
        <v>81</v>
      </c>
      <c r="C24" s="45"/>
      <c r="D24" s="45"/>
      <c r="E24" s="100">
        <f>AVERAGE(E14:E23)</f>
        <v>4.8990382087043161E-4</v>
      </c>
      <c r="F24" s="98"/>
      <c r="G24" s="98"/>
      <c r="H24" s="99"/>
    </row>
    <row r="25" spans="1:8" x14ac:dyDescent="0.25">
      <c r="A25" s="143" t="s">
        <v>83</v>
      </c>
      <c r="B25" s="143"/>
      <c r="C25" s="143"/>
      <c r="D25" s="143"/>
      <c r="E25" s="45"/>
      <c r="F25" s="98"/>
      <c r="G25" s="98"/>
      <c r="H25" s="99"/>
    </row>
    <row r="26" spans="1:8" x14ac:dyDescent="0.25">
      <c r="A26" s="143"/>
      <c r="B26" s="143"/>
      <c r="C26" s="143"/>
      <c r="D26" s="143"/>
      <c r="E26" s="101">
        <f>POWER(E24,1/2)</f>
        <v>2.2133771049471701E-2</v>
      </c>
      <c r="F26" s="98"/>
      <c r="G26" s="98"/>
      <c r="H26" s="99"/>
    </row>
    <row r="27" spans="1:8" x14ac:dyDescent="0.25">
      <c r="A27" s="45"/>
      <c r="B27" s="45"/>
      <c r="C27" s="45"/>
      <c r="D27" s="45"/>
      <c r="E27" s="45"/>
      <c r="F27" s="45"/>
      <c r="G27" s="45"/>
      <c r="H27" s="88"/>
    </row>
    <row r="28" spans="1:8" x14ac:dyDescent="0.25">
      <c r="A28" s="45"/>
      <c r="B28" s="45"/>
      <c r="C28" s="45"/>
      <c r="D28" s="45"/>
      <c r="E28" s="45"/>
      <c r="F28" s="45"/>
      <c r="G28" s="45"/>
      <c r="H28" s="88"/>
    </row>
    <row r="29" spans="1:8" x14ac:dyDescent="0.25">
      <c r="A29" s="108" t="s">
        <v>37</v>
      </c>
      <c r="B29" s="10"/>
      <c r="C29" s="10"/>
      <c r="D29" s="10"/>
      <c r="E29" s="10"/>
      <c r="F29" s="10"/>
      <c r="G29" s="98"/>
      <c r="H29" s="99"/>
    </row>
    <row r="30" spans="1:8" x14ac:dyDescent="0.25">
      <c r="A30" s="108"/>
      <c r="B30" s="10"/>
      <c r="C30" s="10"/>
      <c r="D30" s="10"/>
      <c r="E30" s="119" t="s">
        <v>82</v>
      </c>
      <c r="F30" s="10"/>
      <c r="G30" s="98"/>
      <c r="H30" s="99"/>
    </row>
    <row r="31" spans="1:8" x14ac:dyDescent="0.25">
      <c r="A31" s="45"/>
      <c r="B31" s="52" t="s">
        <v>13</v>
      </c>
      <c r="C31" s="52" t="s">
        <v>11</v>
      </c>
      <c r="D31" s="52" t="s">
        <v>78</v>
      </c>
      <c r="E31" s="119"/>
      <c r="F31" s="45"/>
      <c r="G31" s="98"/>
      <c r="H31" s="99"/>
    </row>
    <row r="32" spans="1:8" x14ac:dyDescent="0.25">
      <c r="A32" s="45"/>
      <c r="B32" s="52">
        <v>1</v>
      </c>
      <c r="C32" s="114">
        <v>30.6</v>
      </c>
      <c r="D32" s="114">
        <v>32.4</v>
      </c>
      <c r="E32" s="85">
        <f t="shared" ref="E32:E51" si="1">STDEV(C32:D32)/AVERAGE(C32:D32)*STDEV(C32:D32)/AVERAGE(C32:D32)</f>
        <v>1.6326530612244844E-3</v>
      </c>
      <c r="F32" s="98"/>
      <c r="G32" s="98"/>
      <c r="H32" s="99"/>
    </row>
    <row r="33" spans="1:8" x14ac:dyDescent="0.25">
      <c r="A33" s="45"/>
      <c r="B33" s="52">
        <v>2</v>
      </c>
      <c r="C33" s="114">
        <v>36.4</v>
      </c>
      <c r="D33" s="114">
        <v>38.4</v>
      </c>
      <c r="E33" s="85">
        <f t="shared" si="1"/>
        <v>1.4298378563870858E-3</v>
      </c>
      <c r="F33" s="98"/>
      <c r="G33" s="98"/>
      <c r="H33" s="99"/>
    </row>
    <row r="34" spans="1:8" x14ac:dyDescent="0.25">
      <c r="A34" s="45"/>
      <c r="B34" s="52">
        <v>3</v>
      </c>
      <c r="C34" s="114">
        <v>36.4</v>
      </c>
      <c r="D34" s="114">
        <v>36.4</v>
      </c>
      <c r="E34" s="85">
        <f t="shared" si="1"/>
        <v>0</v>
      </c>
      <c r="F34" s="98"/>
      <c r="G34" s="98"/>
      <c r="H34" s="99"/>
    </row>
    <row r="35" spans="1:8" x14ac:dyDescent="0.25">
      <c r="A35" s="45"/>
      <c r="B35" s="52">
        <v>4</v>
      </c>
      <c r="C35" s="114">
        <v>40.6</v>
      </c>
      <c r="D35" s="114">
        <v>40.6</v>
      </c>
      <c r="E35" s="85">
        <f t="shared" si="1"/>
        <v>0</v>
      </c>
      <c r="F35" s="98"/>
      <c r="G35" s="98"/>
      <c r="H35" s="99"/>
    </row>
    <row r="36" spans="1:8" x14ac:dyDescent="0.25">
      <c r="A36" s="45"/>
      <c r="B36" s="52">
        <v>5</v>
      </c>
      <c r="C36" s="114">
        <v>28.8</v>
      </c>
      <c r="D36" s="114">
        <v>30.6</v>
      </c>
      <c r="E36" s="85">
        <f t="shared" si="1"/>
        <v>1.8365472910927463E-3</v>
      </c>
      <c r="F36" s="98"/>
      <c r="G36" s="98"/>
      <c r="H36" s="99"/>
    </row>
    <row r="37" spans="1:8" x14ac:dyDescent="0.25">
      <c r="A37" s="45"/>
      <c r="B37" s="52">
        <v>6</v>
      </c>
      <c r="C37" s="114">
        <v>27.1</v>
      </c>
      <c r="D37" s="114">
        <v>27.1</v>
      </c>
      <c r="E37" s="85">
        <f t="shared" si="1"/>
        <v>0</v>
      </c>
      <c r="F37" s="98"/>
      <c r="G37" s="98"/>
      <c r="H37" s="99"/>
    </row>
    <row r="38" spans="1:8" x14ac:dyDescent="0.25">
      <c r="A38" s="45"/>
      <c r="B38" s="52">
        <v>7</v>
      </c>
      <c r="C38" s="114">
        <v>23.8</v>
      </c>
      <c r="D38" s="114">
        <v>23.8</v>
      </c>
      <c r="E38" s="85">
        <f t="shared" si="1"/>
        <v>0</v>
      </c>
      <c r="F38" s="98"/>
      <c r="G38" s="98"/>
      <c r="H38" s="99"/>
    </row>
    <row r="39" spans="1:8" x14ac:dyDescent="0.25">
      <c r="A39" s="45"/>
      <c r="B39" s="52">
        <v>8</v>
      </c>
      <c r="C39" s="114">
        <v>40.6</v>
      </c>
      <c r="D39" s="114">
        <v>40.6</v>
      </c>
      <c r="E39" s="85">
        <f t="shared" si="1"/>
        <v>0</v>
      </c>
      <c r="F39" s="98"/>
      <c r="G39" s="98"/>
      <c r="H39" s="99"/>
    </row>
    <row r="40" spans="1:8" x14ac:dyDescent="0.25">
      <c r="A40" s="45"/>
      <c r="B40" s="52">
        <v>9</v>
      </c>
      <c r="C40" s="114">
        <v>30.6</v>
      </c>
      <c r="D40" s="114">
        <v>30.6</v>
      </c>
      <c r="E40" s="85">
        <f t="shared" si="1"/>
        <v>0</v>
      </c>
      <c r="F40" s="98"/>
      <c r="G40" s="98"/>
      <c r="H40" s="99"/>
    </row>
    <row r="41" spans="1:8" x14ac:dyDescent="0.25">
      <c r="A41" s="45"/>
      <c r="B41" s="52">
        <v>10</v>
      </c>
      <c r="C41" s="114">
        <v>42.9</v>
      </c>
      <c r="D41" s="114">
        <v>42.9</v>
      </c>
      <c r="E41" s="85">
        <f t="shared" si="1"/>
        <v>0</v>
      </c>
      <c r="F41" s="98"/>
      <c r="G41" s="98"/>
      <c r="H41" s="99"/>
    </row>
    <row r="42" spans="1:8" x14ac:dyDescent="0.25">
      <c r="A42" s="10"/>
      <c r="B42" s="52">
        <v>11</v>
      </c>
      <c r="C42" s="114">
        <v>42.9</v>
      </c>
      <c r="D42" s="114">
        <v>42.9</v>
      </c>
      <c r="E42" s="85">
        <f t="shared" si="1"/>
        <v>0</v>
      </c>
      <c r="F42" s="98"/>
      <c r="G42" s="98"/>
      <c r="H42" s="99"/>
    </row>
    <row r="43" spans="1:8" x14ac:dyDescent="0.25">
      <c r="A43" s="10"/>
      <c r="B43" s="52">
        <v>12</v>
      </c>
      <c r="C43" s="114">
        <v>30.6</v>
      </c>
      <c r="D43" s="114">
        <v>32.4</v>
      </c>
      <c r="E43" s="85">
        <f t="shared" si="1"/>
        <v>1.6326530612244844E-3</v>
      </c>
      <c r="F43" s="98"/>
      <c r="G43" s="98"/>
      <c r="H43" s="99"/>
    </row>
    <row r="44" spans="1:8" x14ac:dyDescent="0.25">
      <c r="A44" s="45"/>
      <c r="B44" s="52">
        <v>13</v>
      </c>
      <c r="C44" s="114">
        <v>25.4</v>
      </c>
      <c r="D44" s="114">
        <v>25.4</v>
      </c>
      <c r="E44" s="85">
        <f t="shared" si="1"/>
        <v>0</v>
      </c>
      <c r="F44" s="98"/>
      <c r="G44" s="98"/>
      <c r="H44" s="99"/>
    </row>
    <row r="45" spans="1:8" x14ac:dyDescent="0.25">
      <c r="A45" s="45"/>
      <c r="B45" s="52">
        <v>14</v>
      </c>
      <c r="C45" s="114">
        <v>25.4</v>
      </c>
      <c r="D45" s="114">
        <v>27.1</v>
      </c>
      <c r="E45" s="85">
        <f t="shared" si="1"/>
        <v>2.0970521541950186E-3</v>
      </c>
      <c r="F45" s="98"/>
      <c r="G45" s="98"/>
      <c r="H45" s="99"/>
    </row>
    <row r="46" spans="1:8" x14ac:dyDescent="0.25">
      <c r="A46" s="45"/>
      <c r="B46" s="52">
        <v>15</v>
      </c>
      <c r="C46" s="114">
        <v>38.4</v>
      </c>
      <c r="D46" s="114">
        <v>38.4</v>
      </c>
      <c r="E46" s="85">
        <f t="shared" si="1"/>
        <v>0</v>
      </c>
      <c r="F46" s="98"/>
      <c r="G46" s="98"/>
      <c r="H46" s="99"/>
    </row>
    <row r="47" spans="1:8" x14ac:dyDescent="0.25">
      <c r="A47" s="45"/>
      <c r="B47" s="52">
        <v>16</v>
      </c>
      <c r="C47" s="114">
        <v>25.4</v>
      </c>
      <c r="D47" s="114">
        <v>25.4</v>
      </c>
      <c r="E47" s="85">
        <f t="shared" si="1"/>
        <v>0</v>
      </c>
      <c r="F47" s="98"/>
      <c r="G47" s="98"/>
      <c r="H47" s="99"/>
    </row>
    <row r="48" spans="1:8" x14ac:dyDescent="0.25">
      <c r="A48" s="45"/>
      <c r="B48" s="52">
        <v>17</v>
      </c>
      <c r="C48" s="114">
        <v>27.1</v>
      </c>
      <c r="D48" s="114">
        <v>27.1</v>
      </c>
      <c r="E48" s="85">
        <f t="shared" si="1"/>
        <v>0</v>
      </c>
      <c r="F48" s="98"/>
      <c r="G48" s="98"/>
      <c r="H48" s="99"/>
    </row>
    <row r="49" spans="1:8" x14ac:dyDescent="0.25">
      <c r="A49" s="45"/>
      <c r="B49" s="52">
        <v>18</v>
      </c>
      <c r="C49" s="114">
        <v>40.6</v>
      </c>
      <c r="D49" s="114">
        <v>40.6</v>
      </c>
      <c r="E49" s="85">
        <f t="shared" si="1"/>
        <v>0</v>
      </c>
      <c r="F49" s="98"/>
      <c r="G49" s="98"/>
      <c r="H49" s="99"/>
    </row>
    <row r="50" spans="1:8" x14ac:dyDescent="0.25">
      <c r="A50" s="45"/>
      <c r="B50" s="52">
        <v>19</v>
      </c>
      <c r="C50" s="114">
        <v>36.4</v>
      </c>
      <c r="D50" s="114">
        <v>36.4</v>
      </c>
      <c r="E50" s="85">
        <f t="shared" si="1"/>
        <v>0</v>
      </c>
      <c r="F50" s="98"/>
      <c r="G50" s="98"/>
      <c r="H50" s="99"/>
    </row>
    <row r="51" spans="1:8" x14ac:dyDescent="0.25">
      <c r="A51" s="45"/>
      <c r="B51" s="52">
        <v>20</v>
      </c>
      <c r="C51" s="114">
        <v>23.8</v>
      </c>
      <c r="D51" s="114">
        <v>23.8</v>
      </c>
      <c r="E51" s="85">
        <f t="shared" si="1"/>
        <v>0</v>
      </c>
      <c r="F51" s="98"/>
      <c r="G51" s="98"/>
      <c r="H51" s="99"/>
    </row>
    <row r="52" spans="1:8" x14ac:dyDescent="0.25">
      <c r="A52" s="45"/>
      <c r="B52" s="45" t="s">
        <v>81</v>
      </c>
      <c r="C52" s="45"/>
      <c r="D52" s="45"/>
      <c r="E52" s="100">
        <f>AVERAGE(E32:E51)</f>
        <v>4.3143717120619094E-4</v>
      </c>
      <c r="F52" s="98"/>
      <c r="G52" s="98"/>
      <c r="H52" s="99"/>
    </row>
    <row r="53" spans="1:8" x14ac:dyDescent="0.25">
      <c r="A53" s="143" t="s">
        <v>80</v>
      </c>
      <c r="B53" s="143"/>
      <c r="C53" s="143"/>
      <c r="D53" s="143"/>
      <c r="E53" s="45"/>
      <c r="F53" s="98"/>
      <c r="G53" s="98"/>
      <c r="H53" s="99"/>
    </row>
    <row r="54" spans="1:8" x14ac:dyDescent="0.25">
      <c r="A54" s="143"/>
      <c r="B54" s="143"/>
      <c r="C54" s="143"/>
      <c r="D54" s="143"/>
      <c r="E54" s="101">
        <f>POWER(E52,1/2)</f>
        <v>2.0771065721483597E-2</v>
      </c>
      <c r="F54" s="98"/>
      <c r="G54" s="98"/>
      <c r="H54" s="99"/>
    </row>
    <row r="55" spans="1:8" x14ac:dyDescent="0.25">
      <c r="A55" s="45"/>
      <c r="B55" s="45"/>
      <c r="C55" s="45"/>
      <c r="D55" s="45"/>
      <c r="E55" s="45"/>
      <c r="F55" s="45"/>
      <c r="G55" s="98"/>
      <c r="H55" s="99"/>
    </row>
    <row r="56" spans="1:8" x14ac:dyDescent="0.25">
      <c r="A56" s="45"/>
      <c r="B56" s="45"/>
      <c r="C56" s="45"/>
      <c r="D56" s="45"/>
      <c r="E56" s="45"/>
      <c r="F56" s="45"/>
      <c r="G56" s="98"/>
      <c r="H56" s="99"/>
    </row>
    <row r="57" spans="1:8" x14ac:dyDescent="0.25">
      <c r="A57" s="103"/>
      <c r="B57" s="103"/>
      <c r="C57" s="103"/>
      <c r="D57" s="104"/>
      <c r="E57" s="104"/>
      <c r="F57" s="104"/>
      <c r="G57" s="104"/>
      <c r="H57" s="105"/>
    </row>
  </sheetData>
  <mergeCells count="6">
    <mergeCell ref="A53:D54"/>
    <mergeCell ref="B3:H4"/>
    <mergeCell ref="A8:H9"/>
    <mergeCell ref="E12:E13"/>
    <mergeCell ref="A25:D26"/>
    <mergeCell ref="E30:E31"/>
  </mergeCells>
  <conditionalFormatting sqref="G6:G7">
    <cfRule type="containsText" dxfId="1" priority="2" stopIfTrue="1" operator="containsText" text="negative">
      <formula>NOT(ISERROR(SEARCH("negative",G6)))</formula>
    </cfRule>
  </conditionalFormatting>
  <conditionalFormatting sqref="F6:F7">
    <cfRule type="containsText" dxfId="0" priority="1" stopIfTrue="1" operator="containsText" text="negative">
      <formula>NOT(ISERROR(SEARCH("negative",F6)))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Verifikacija E.coli</vt:lpstr>
      <vt:lpstr>Ponovljivost</vt:lpstr>
      <vt:lpstr>Nesigurnost brojenja_brojanje</vt:lpstr>
      <vt:lpstr>Nesigurnost brojenja_MPN_metoda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2024-06-05T08:37:49Z</dcterms:modified>
</cp:coreProperties>
</file>